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rzysztofpacholak\Desktop\RADA POWIATU\podsumowanie kadencji PNT 2014-2018, 2018-2023\2006-2020\2006-2020...2021\2006-2022\2006-2023\"/>
    </mc:Choice>
  </mc:AlternateContent>
  <xr:revisionPtr revIDLastSave="0" documentId="13_ncr:1_{9E61B7F4-8328-456C-9214-422F9B8B8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westycje drogowe" sheetId="1" r:id="rId1"/>
    <sheet name="pozostałe inwestycje i dotacje" sheetId="6" r:id="rId2"/>
    <sheet name="Dotacje otrzymane w 2023 r." sheetId="7" r:id="rId3"/>
  </sheets>
  <definedNames>
    <definedName name="_xlnm.Print_Area" localSheetId="2">'Dotacje otrzymane w 2023 r.'!$A$1:$F$52</definedName>
    <definedName name="_xlnm.Print_Area" localSheetId="0">'inwestycje drogowe'!$A$1:$O$149</definedName>
    <definedName name="_xlnm.Print_Area" localSheetId="1">'pozostałe inwestycje i dotacje'!$A$1:$H$342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1" i="1" l="1"/>
  <c r="N141" i="1"/>
  <c r="O137" i="1"/>
  <c r="N137" i="1"/>
  <c r="O134" i="1"/>
  <c r="N134" i="1"/>
  <c r="N109" i="1" s="1"/>
  <c r="N108" i="1" s="1"/>
  <c r="O133" i="1"/>
  <c r="O109" i="1" s="1"/>
  <c r="O108" i="1" s="1"/>
  <c r="N133" i="1"/>
  <c r="F77" i="1"/>
  <c r="E112" i="1"/>
  <c r="F112" i="1"/>
  <c r="G112" i="1"/>
  <c r="H112" i="1"/>
  <c r="F28" i="7"/>
  <c r="E28" i="7"/>
  <c r="F135" i="1"/>
  <c r="E135" i="1"/>
  <c r="F306" i="6"/>
  <c r="G306" i="6"/>
  <c r="H306" i="6"/>
  <c r="E306" i="6"/>
  <c r="E46" i="7"/>
  <c r="E45" i="7" s="1"/>
  <c r="E44" i="7" s="1"/>
  <c r="F45" i="7"/>
  <c r="F44" i="7" s="1"/>
  <c r="F41" i="7"/>
  <c r="F40" i="7" s="1"/>
  <c r="E41" i="7"/>
  <c r="E40" i="7"/>
  <c r="E39" i="7"/>
  <c r="F36" i="7"/>
  <c r="E35" i="7"/>
  <c r="F34" i="7"/>
  <c r="E34" i="7"/>
  <c r="E33" i="7" s="1"/>
  <c r="F33" i="7"/>
  <c r="F27" i="7"/>
  <c r="F26" i="7" s="1"/>
  <c r="E27" i="7"/>
  <c r="E26" i="7" s="1"/>
  <c r="F22" i="7"/>
  <c r="E22" i="7"/>
  <c r="F19" i="7"/>
  <c r="E19" i="7"/>
  <c r="F17" i="7"/>
  <c r="E17" i="7"/>
  <c r="F11" i="7"/>
  <c r="E11" i="7"/>
  <c r="F8" i="7"/>
  <c r="E8" i="7"/>
  <c r="F5" i="7"/>
  <c r="E5" i="7"/>
  <c r="F4" i="7"/>
  <c r="F3" i="7" s="1"/>
  <c r="E4" i="7" l="1"/>
  <c r="E3" i="7" s="1"/>
  <c r="E16" i="7"/>
  <c r="E15" i="7" s="1"/>
  <c r="E2" i="7" s="1"/>
  <c r="F16" i="7"/>
  <c r="F15" i="7" s="1"/>
  <c r="F2" i="7" s="1"/>
  <c r="G273" i="6" l="1"/>
  <c r="H273" i="6"/>
  <c r="F311" i="6"/>
  <c r="G311" i="6"/>
  <c r="H311" i="6"/>
  <c r="E311" i="6"/>
  <c r="H336" i="6"/>
  <c r="H335" i="6" s="1"/>
  <c r="H334" i="6" s="1"/>
  <c r="G336" i="6"/>
  <c r="F336" i="6"/>
  <c r="E336" i="6"/>
  <c r="E335" i="6" s="1"/>
  <c r="E334" i="6" s="1"/>
  <c r="G335" i="6"/>
  <c r="G334" i="6" s="1"/>
  <c r="F335" i="6"/>
  <c r="F334" i="6" s="1"/>
  <c r="H332" i="6"/>
  <c r="H331" i="6" s="1"/>
  <c r="H330" i="6" s="1"/>
  <c r="G332" i="6"/>
  <c r="F332" i="6"/>
  <c r="E332" i="6"/>
  <c r="G331" i="6"/>
  <c r="G330" i="6" s="1"/>
  <c r="F331" i="6"/>
  <c r="F330" i="6" s="1"/>
  <c r="E331" i="6"/>
  <c r="E330" i="6" s="1"/>
  <c r="F308" i="6"/>
  <c r="G308" i="6"/>
  <c r="H308" i="6"/>
  <c r="E308" i="6"/>
  <c r="F301" i="6"/>
  <c r="G301" i="6"/>
  <c r="H301" i="6"/>
  <c r="E301" i="6"/>
  <c r="F294" i="6"/>
  <c r="F293" i="6" s="1"/>
  <c r="G294" i="6"/>
  <c r="G293" i="6" s="1"/>
  <c r="H294" i="6"/>
  <c r="H293" i="6" s="1"/>
  <c r="E294" i="6"/>
  <c r="E293" i="6" s="1"/>
  <c r="H292" i="6" l="1"/>
  <c r="G292" i="6"/>
  <c r="F292" i="6"/>
  <c r="E292" i="6"/>
  <c r="H135" i="1" l="1"/>
  <c r="G135" i="1"/>
  <c r="G133" i="1"/>
  <c r="F133" i="1"/>
  <c r="E133" i="1"/>
  <c r="F131" i="1"/>
  <c r="E131" i="1"/>
  <c r="F129" i="1"/>
  <c r="E129" i="1"/>
  <c r="F318" i="6"/>
  <c r="G318" i="6"/>
  <c r="E318" i="6"/>
  <c r="H318" i="6"/>
  <c r="G111" i="1" l="1"/>
  <c r="H111" i="1"/>
  <c r="E111" i="1"/>
  <c r="F111" i="1"/>
  <c r="N107" i="1"/>
  <c r="N106" i="1" s="1"/>
  <c r="O107" i="1"/>
  <c r="O106" i="1" s="1"/>
  <c r="F281" i="6"/>
  <c r="G281" i="6"/>
  <c r="H281" i="6"/>
  <c r="E281" i="6"/>
  <c r="H325" i="6"/>
  <c r="G325" i="6"/>
  <c r="F325" i="6"/>
  <c r="E325" i="6"/>
  <c r="H323" i="6"/>
  <c r="G323" i="6"/>
  <c r="F323" i="6"/>
  <c r="E323" i="6"/>
  <c r="H321" i="6"/>
  <c r="G321" i="6"/>
  <c r="F321" i="6"/>
  <c r="E321" i="6"/>
  <c r="H314" i="6"/>
  <c r="G314" i="6"/>
  <c r="F314" i="6"/>
  <c r="E314" i="6"/>
  <c r="F304" i="6"/>
  <c r="G304" i="6"/>
  <c r="H304" i="6"/>
  <c r="E304" i="6"/>
  <c r="F288" i="6"/>
  <c r="G288" i="6"/>
  <c r="H288" i="6"/>
  <c r="E288" i="6"/>
  <c r="H340" i="6"/>
  <c r="H339" i="6" s="1"/>
  <c r="G340" i="6"/>
  <c r="G339" i="6" s="1"/>
  <c r="F340" i="6"/>
  <c r="F339" i="6" s="1"/>
  <c r="E340" i="6"/>
  <c r="E339" i="6" s="1"/>
  <c r="H328" i="6"/>
  <c r="H327" i="6" s="1"/>
  <c r="G328" i="6"/>
  <c r="G327" i="6" s="1"/>
  <c r="F328" i="6"/>
  <c r="F327" i="6" s="1"/>
  <c r="E328" i="6"/>
  <c r="E327" i="6" s="1"/>
  <c r="H277" i="6"/>
  <c r="H276" i="6" s="1"/>
  <c r="H275" i="6" s="1"/>
  <c r="G277" i="6"/>
  <c r="G276" i="6" s="1"/>
  <c r="G275" i="6" s="1"/>
  <c r="F277" i="6"/>
  <c r="F276" i="6" s="1"/>
  <c r="F275" i="6" s="1"/>
  <c r="E277" i="6"/>
  <c r="E276" i="6" s="1"/>
  <c r="E275" i="6" s="1"/>
  <c r="H272" i="6"/>
  <c r="H271" i="6" s="1"/>
  <c r="G272" i="6"/>
  <c r="G271" i="6" s="1"/>
  <c r="F273" i="6"/>
  <c r="F272" i="6" s="1"/>
  <c r="F271" i="6" s="1"/>
  <c r="E273" i="6"/>
  <c r="E272" i="6" s="1"/>
  <c r="E271" i="6" s="1"/>
  <c r="H85" i="1"/>
  <c r="H109" i="1"/>
  <c r="H108" i="1" s="1"/>
  <c r="G109" i="1"/>
  <c r="G108" i="1" s="1"/>
  <c r="F109" i="1"/>
  <c r="F108" i="1" s="1"/>
  <c r="E109" i="1"/>
  <c r="E108" i="1" s="1"/>
  <c r="O186" i="6"/>
  <c r="O185" i="6" s="1"/>
  <c r="N188" i="6"/>
  <c r="N186" i="6" s="1"/>
  <c r="N185" i="6" s="1"/>
  <c r="N221" i="6"/>
  <c r="N220" i="6" s="1"/>
  <c r="N219" i="6" s="1"/>
  <c r="O221" i="6"/>
  <c r="O220" i="6" s="1"/>
  <c r="O219" i="6" s="1"/>
  <c r="N217" i="6"/>
  <c r="N216" i="6" s="1"/>
  <c r="N215" i="6" s="1"/>
  <c r="O217" i="6"/>
  <c r="O216" i="6" s="1"/>
  <c r="O215" i="6" s="1"/>
  <c r="O202" i="6"/>
  <c r="O201" i="6" s="1"/>
  <c r="N202" i="6"/>
  <c r="N201" i="6" s="1"/>
  <c r="O204" i="6"/>
  <c r="N204" i="6"/>
  <c r="N198" i="6"/>
  <c r="N197" i="6" s="1"/>
  <c r="O198" i="6"/>
  <c r="O197" i="6" s="1"/>
  <c r="H263" i="6"/>
  <c r="G263" i="6"/>
  <c r="F263" i="6"/>
  <c r="E263" i="6"/>
  <c r="H253" i="6"/>
  <c r="G253" i="6"/>
  <c r="F253" i="6"/>
  <c r="E253" i="6"/>
  <c r="H251" i="6"/>
  <c r="G251" i="6"/>
  <c r="F251" i="6"/>
  <c r="E251" i="6"/>
  <c r="F225" i="6"/>
  <c r="G225" i="6"/>
  <c r="H225" i="6"/>
  <c r="E225" i="6"/>
  <c r="F237" i="6"/>
  <c r="G237" i="6"/>
  <c r="H237" i="6"/>
  <c r="E237" i="6"/>
  <c r="F240" i="6"/>
  <c r="G240" i="6"/>
  <c r="H240" i="6"/>
  <c r="E240" i="6"/>
  <c r="H243" i="6"/>
  <c r="G243" i="6"/>
  <c r="F243" i="6"/>
  <c r="E243" i="6"/>
  <c r="H186" i="6"/>
  <c r="H185" i="6" s="1"/>
  <c r="H184" i="6" s="1"/>
  <c r="G186" i="6"/>
  <c r="G185" i="6" s="1"/>
  <c r="G184" i="6" s="1"/>
  <c r="F186" i="6"/>
  <c r="F185" i="6" s="1"/>
  <c r="F184" i="6" s="1"/>
  <c r="E186" i="6"/>
  <c r="E185" i="6" s="1"/>
  <c r="E184" i="6" s="1"/>
  <c r="H265" i="6"/>
  <c r="G265" i="6"/>
  <c r="F265" i="6"/>
  <c r="E265" i="6"/>
  <c r="H259" i="6"/>
  <c r="H258" i="6" s="1"/>
  <c r="G259" i="6"/>
  <c r="G258" i="6" s="1"/>
  <c r="F259" i="6"/>
  <c r="F258" i="6" s="1"/>
  <c r="E259" i="6"/>
  <c r="E258" i="6" s="1"/>
  <c r="H255" i="6"/>
  <c r="G255" i="6"/>
  <c r="F255" i="6"/>
  <c r="E255" i="6"/>
  <c r="H246" i="6"/>
  <c r="H245" i="6" s="1"/>
  <c r="G246" i="6"/>
  <c r="G245" i="6" s="1"/>
  <c r="F246" i="6"/>
  <c r="F245" i="6" s="1"/>
  <c r="E246" i="6"/>
  <c r="E245" i="6" s="1"/>
  <c r="H234" i="6"/>
  <c r="G234" i="6"/>
  <c r="F234" i="6"/>
  <c r="E234" i="6"/>
  <c r="H231" i="6"/>
  <c r="G231" i="6"/>
  <c r="F231" i="6"/>
  <c r="E231" i="6"/>
  <c r="H221" i="6"/>
  <c r="G221" i="6"/>
  <c r="F221" i="6"/>
  <c r="E221" i="6"/>
  <c r="H215" i="6"/>
  <c r="G215" i="6"/>
  <c r="F215" i="6"/>
  <c r="E215" i="6"/>
  <c r="O212" i="6"/>
  <c r="O211" i="6" s="1"/>
  <c r="N212" i="6"/>
  <c r="N211" i="6" s="1"/>
  <c r="H213" i="6"/>
  <c r="G213" i="6"/>
  <c r="F213" i="6"/>
  <c r="E213" i="6"/>
  <c r="O208" i="6"/>
  <c r="O207" i="6" s="1"/>
  <c r="N208" i="6"/>
  <c r="N207" i="6" s="1"/>
  <c r="H208" i="6"/>
  <c r="G208" i="6"/>
  <c r="F208" i="6"/>
  <c r="E208" i="6"/>
  <c r="O195" i="6"/>
  <c r="O194" i="6" s="1"/>
  <c r="N195" i="6"/>
  <c r="N194" i="6" s="1"/>
  <c r="H195" i="6"/>
  <c r="G195" i="6"/>
  <c r="F195" i="6"/>
  <c r="E195" i="6"/>
  <c r="O191" i="6"/>
  <c r="O190" i="6" s="1"/>
  <c r="N191" i="6"/>
  <c r="N190" i="6" s="1"/>
  <c r="H191" i="6"/>
  <c r="H190" i="6" s="1"/>
  <c r="H189" i="6" s="1"/>
  <c r="G191" i="6"/>
  <c r="G190" i="6" s="1"/>
  <c r="G189" i="6" s="1"/>
  <c r="F191" i="6"/>
  <c r="F190" i="6" s="1"/>
  <c r="F189" i="6" s="1"/>
  <c r="E191" i="6"/>
  <c r="E190" i="6" s="1"/>
  <c r="E189" i="6" s="1"/>
  <c r="N74" i="1"/>
  <c r="N73" i="1" s="1"/>
  <c r="N72" i="1" s="1"/>
  <c r="N71" i="1" s="1"/>
  <c r="F101" i="1"/>
  <c r="G101" i="1"/>
  <c r="H101" i="1"/>
  <c r="E101" i="1"/>
  <c r="O83" i="1"/>
  <c r="O74" i="1" s="1"/>
  <c r="E300" i="6" l="1"/>
  <c r="H300" i="6"/>
  <c r="G300" i="6"/>
  <c r="F300" i="6"/>
  <c r="H317" i="6"/>
  <c r="H316" i="6" s="1"/>
  <c r="E280" i="6"/>
  <c r="E279" i="6" s="1"/>
  <c r="F280" i="6"/>
  <c r="F279" i="6" s="1"/>
  <c r="F317" i="6"/>
  <c r="F316" i="6" s="1"/>
  <c r="E107" i="1"/>
  <c r="E106" i="1" s="1"/>
  <c r="F107" i="1"/>
  <c r="F106" i="1" s="1"/>
  <c r="G107" i="1"/>
  <c r="G106" i="1" s="1"/>
  <c r="H107" i="1"/>
  <c r="H106" i="1" s="1"/>
  <c r="H280" i="6"/>
  <c r="H279" i="6" s="1"/>
  <c r="G280" i="6"/>
  <c r="G279" i="6" s="1"/>
  <c r="G317" i="6"/>
  <c r="G316" i="6" s="1"/>
  <c r="E317" i="6"/>
  <c r="E316" i="6" s="1"/>
  <c r="H310" i="6"/>
  <c r="E310" i="6"/>
  <c r="G310" i="6"/>
  <c r="F310" i="6"/>
  <c r="F338" i="6"/>
  <c r="G338" i="6"/>
  <c r="H338" i="6"/>
  <c r="E338" i="6"/>
  <c r="O193" i="6"/>
  <c r="N193" i="6"/>
  <c r="O200" i="6"/>
  <c r="N200" i="6"/>
  <c r="N206" i="6"/>
  <c r="O206" i="6"/>
  <c r="H262" i="6"/>
  <c r="H261" i="6" s="1"/>
  <c r="H250" i="6"/>
  <c r="H249" i="6" s="1"/>
  <c r="G250" i="6"/>
  <c r="G249" i="6" s="1"/>
  <c r="E250" i="6"/>
  <c r="E249" i="6" s="1"/>
  <c r="F250" i="6"/>
  <c r="F249" i="6" s="1"/>
  <c r="E262" i="6"/>
  <c r="E261" i="6" s="1"/>
  <c r="F262" i="6"/>
  <c r="F261" i="6" s="1"/>
  <c r="G262" i="6"/>
  <c r="G261" i="6" s="1"/>
  <c r="E220" i="6"/>
  <c r="E219" i="6" s="1"/>
  <c r="G220" i="6"/>
  <c r="G219" i="6" s="1"/>
  <c r="H220" i="6"/>
  <c r="H219" i="6" s="1"/>
  <c r="F220" i="6"/>
  <c r="F219" i="6" s="1"/>
  <c r="G212" i="6"/>
  <c r="G211" i="6" s="1"/>
  <c r="H212" i="6"/>
  <c r="H211" i="6" s="1"/>
  <c r="G194" i="6"/>
  <c r="G193" i="6" s="1"/>
  <c r="F212" i="6"/>
  <c r="F211" i="6" s="1"/>
  <c r="N189" i="6"/>
  <c r="O189" i="6"/>
  <c r="E194" i="6"/>
  <c r="E193" i="6" s="1"/>
  <c r="F194" i="6"/>
  <c r="F193" i="6" s="1"/>
  <c r="E212" i="6"/>
  <c r="E211" i="6" s="1"/>
  <c r="H194" i="6"/>
  <c r="H193" i="6" s="1"/>
  <c r="H179" i="6"/>
  <c r="H178" i="6" s="1"/>
  <c r="H174" i="6"/>
  <c r="H173" i="6" s="1"/>
  <c r="H170" i="6"/>
  <c r="H168" i="6"/>
  <c r="H164" i="6"/>
  <c r="H163" i="6" s="1"/>
  <c r="H161" i="6"/>
  <c r="H160" i="6" s="1"/>
  <c r="H157" i="6"/>
  <c r="H156" i="6" s="1"/>
  <c r="H153" i="6"/>
  <c r="H152" i="6" s="1"/>
  <c r="H149" i="6"/>
  <c r="H148" i="6" s="1"/>
  <c r="H145" i="6"/>
  <c r="H144" i="6" s="1"/>
  <c r="H142" i="6"/>
  <c r="H140" i="6"/>
  <c r="H137" i="6"/>
  <c r="H134" i="6"/>
  <c r="H130" i="6"/>
  <c r="H125" i="6"/>
  <c r="H115" i="6"/>
  <c r="H111" i="6"/>
  <c r="H107" i="6"/>
  <c r="H106" i="6" s="1"/>
  <c r="H100" i="6"/>
  <c r="H85" i="6"/>
  <c r="H81" i="6"/>
  <c r="H80" i="6" s="1"/>
  <c r="H79" i="6" s="1"/>
  <c r="H73" i="6"/>
  <c r="H72" i="6" s="1"/>
  <c r="H71" i="6" s="1"/>
  <c r="H69" i="6"/>
  <c r="H68" i="6" s="1"/>
  <c r="H67" i="6" s="1"/>
  <c r="H65" i="6"/>
  <c r="H64" i="6" s="1"/>
  <c r="H56" i="6"/>
  <c r="H54" i="6"/>
  <c r="H50" i="6"/>
  <c r="H47" i="6"/>
  <c r="H43" i="6"/>
  <c r="H42" i="6" s="1"/>
  <c r="H40" i="6"/>
  <c r="H38" i="6"/>
  <c r="H33" i="6"/>
  <c r="H29" i="6"/>
  <c r="H25" i="6"/>
  <c r="H21" i="6"/>
  <c r="H20" i="6" s="1"/>
  <c r="H19" i="6" s="1"/>
  <c r="H17" i="6"/>
  <c r="H9" i="6"/>
  <c r="H5" i="6"/>
  <c r="H4" i="6" s="1"/>
  <c r="H3" i="6" s="1"/>
  <c r="G179" i="6"/>
  <c r="G178" i="6" s="1"/>
  <c r="G174" i="6"/>
  <c r="G173" i="6" s="1"/>
  <c r="G170" i="6"/>
  <c r="G168" i="6"/>
  <c r="F164" i="6"/>
  <c r="F163" i="6" s="1"/>
  <c r="G164" i="6"/>
  <c r="G163" i="6" s="1"/>
  <c r="F161" i="6"/>
  <c r="F160" i="6" s="1"/>
  <c r="G161" i="6"/>
  <c r="G160" i="6" s="1"/>
  <c r="F157" i="6"/>
  <c r="F156" i="6" s="1"/>
  <c r="G157" i="6"/>
  <c r="G156" i="6" s="1"/>
  <c r="F153" i="6"/>
  <c r="F152" i="6" s="1"/>
  <c r="G153" i="6"/>
  <c r="G152" i="6" s="1"/>
  <c r="F149" i="6"/>
  <c r="F148" i="6" s="1"/>
  <c r="G149" i="6"/>
  <c r="G148" i="6" s="1"/>
  <c r="G145" i="6"/>
  <c r="G144" i="6" s="1"/>
  <c r="G142" i="6"/>
  <c r="G140" i="6"/>
  <c r="G137" i="6"/>
  <c r="G134" i="6"/>
  <c r="G130" i="6"/>
  <c r="G125" i="6"/>
  <c r="G115" i="6"/>
  <c r="G111" i="6"/>
  <c r="G107" i="6"/>
  <c r="G106" i="6" s="1"/>
  <c r="G100" i="6"/>
  <c r="G85" i="6"/>
  <c r="G81" i="6"/>
  <c r="G80" i="6" s="1"/>
  <c r="G79" i="6" s="1"/>
  <c r="G33" i="6"/>
  <c r="G73" i="6"/>
  <c r="G72" i="6" s="1"/>
  <c r="G71" i="6" s="1"/>
  <c r="G69" i="6"/>
  <c r="G68" i="6" s="1"/>
  <c r="G67" i="6" s="1"/>
  <c r="G65" i="6"/>
  <c r="G64" i="6" s="1"/>
  <c r="G56" i="6"/>
  <c r="G54" i="6"/>
  <c r="G50" i="6"/>
  <c r="G47" i="6"/>
  <c r="G43" i="6"/>
  <c r="G42" i="6" s="1"/>
  <c r="G40" i="6"/>
  <c r="G38" i="6"/>
  <c r="G5" i="6"/>
  <c r="G4" i="6" s="1"/>
  <c r="G3" i="6" s="1"/>
  <c r="G9" i="6"/>
  <c r="G17" i="6"/>
  <c r="G21" i="6"/>
  <c r="G20" i="6" s="1"/>
  <c r="G19" i="6" s="1"/>
  <c r="G25" i="6"/>
  <c r="G29" i="6"/>
  <c r="I63" i="1"/>
  <c r="F99" i="1"/>
  <c r="E99" i="1"/>
  <c r="F97" i="1"/>
  <c r="E97" i="1"/>
  <c r="G77" i="1"/>
  <c r="H77" i="1"/>
  <c r="E77" i="1"/>
  <c r="O73" i="1"/>
  <c r="O72" i="1" s="1"/>
  <c r="O71" i="1" s="1"/>
  <c r="H74" i="1"/>
  <c r="H73" i="1" s="1"/>
  <c r="G74" i="1"/>
  <c r="G73" i="1" s="1"/>
  <c r="F74" i="1"/>
  <c r="F73" i="1" s="1"/>
  <c r="E74" i="1"/>
  <c r="E73" i="1" s="1"/>
  <c r="F47" i="1"/>
  <c r="F68" i="1"/>
  <c r="H67" i="1"/>
  <c r="H66" i="1" s="1"/>
  <c r="F46" i="1"/>
  <c r="F44" i="1"/>
  <c r="F45" i="1"/>
  <c r="G44" i="1"/>
  <c r="G64" i="1"/>
  <c r="G63" i="1" s="1"/>
  <c r="H64" i="1"/>
  <c r="H63" i="1" s="1"/>
  <c r="H37" i="1"/>
  <c r="H36" i="1" s="1"/>
  <c r="H40" i="1"/>
  <c r="H61" i="1"/>
  <c r="G47" i="1"/>
  <c r="G21" i="1"/>
  <c r="H30" i="1"/>
  <c r="H29" i="1" s="1"/>
  <c r="H8" i="1"/>
  <c r="H7" i="1" s="1"/>
  <c r="O37" i="1"/>
  <c r="E299" i="6" l="1"/>
  <c r="F299" i="6"/>
  <c r="E270" i="6"/>
  <c r="H299" i="6"/>
  <c r="G299" i="6"/>
  <c r="O184" i="6"/>
  <c r="O183" i="6" s="1"/>
  <c r="N184" i="6"/>
  <c r="N183" i="6"/>
  <c r="H8" i="6"/>
  <c r="H7" i="6" s="1"/>
  <c r="G183" i="6"/>
  <c r="F183" i="6"/>
  <c r="H183" i="6"/>
  <c r="E183" i="6"/>
  <c r="H84" i="6"/>
  <c r="H83" i="6" s="1"/>
  <c r="H172" i="6"/>
  <c r="G46" i="6"/>
  <c r="H24" i="6"/>
  <c r="H110" i="6"/>
  <c r="H105" i="6" s="1"/>
  <c r="G110" i="6"/>
  <c r="G105" i="6" s="1"/>
  <c r="H46" i="6"/>
  <c r="G84" i="6"/>
  <c r="G83" i="6" s="1"/>
  <c r="H167" i="6"/>
  <c r="H166" i="6" s="1"/>
  <c r="H53" i="6"/>
  <c r="H52" i="6" s="1"/>
  <c r="H151" i="6"/>
  <c r="H124" i="6"/>
  <c r="H123" i="6" s="1"/>
  <c r="H159" i="6"/>
  <c r="G53" i="6"/>
  <c r="G52" i="6" s="1"/>
  <c r="H3" i="1"/>
  <c r="H2" i="1" s="1"/>
  <c r="H39" i="1"/>
  <c r="H35" i="1" s="1"/>
  <c r="H34" i="1" s="1"/>
  <c r="F34" i="1" s="1"/>
  <c r="F76" i="1"/>
  <c r="F72" i="1" s="1"/>
  <c r="F71" i="1" s="1"/>
  <c r="H76" i="1"/>
  <c r="H72" i="1" s="1"/>
  <c r="H71" i="1" s="1"/>
  <c r="G76" i="1"/>
  <c r="G72" i="1" s="1"/>
  <c r="G71" i="1" s="1"/>
  <c r="E76" i="1"/>
  <c r="E72" i="1" s="1"/>
  <c r="G172" i="6"/>
  <c r="G167" i="6"/>
  <c r="G166" i="6" s="1"/>
  <c r="G159" i="6"/>
  <c r="F159" i="6"/>
  <c r="G151" i="6"/>
  <c r="F151" i="6"/>
  <c r="G124" i="6"/>
  <c r="G123" i="6" s="1"/>
  <c r="G8" i="6"/>
  <c r="G7" i="6" s="1"/>
  <c r="G24" i="6"/>
  <c r="N89" i="6"/>
  <c r="N88" i="6" s="1"/>
  <c r="O88" i="6"/>
  <c r="G270" i="6" l="1"/>
  <c r="H270" i="6"/>
  <c r="F270" i="6"/>
  <c r="G23" i="6"/>
  <c r="G2" i="6" s="1"/>
  <c r="H23" i="6"/>
  <c r="H2" i="6" s="1"/>
  <c r="H78" i="6"/>
  <c r="E71" i="1"/>
  <c r="G78" i="6"/>
  <c r="G37" i="1"/>
  <c r="G36" i="1" s="1"/>
  <c r="O100" i="6" l="1"/>
  <c r="O99" i="6" s="1"/>
  <c r="O98" i="6" s="1"/>
  <c r="N100" i="6"/>
  <c r="N99" i="6" s="1"/>
  <c r="N98" i="6" s="1"/>
  <c r="O116" i="6"/>
  <c r="O115" i="6" s="1"/>
  <c r="N116" i="6"/>
  <c r="N115" i="6" s="1"/>
  <c r="O107" i="6"/>
  <c r="O106" i="6" s="1"/>
  <c r="N107" i="6"/>
  <c r="N106" i="6" s="1"/>
  <c r="O129" i="6"/>
  <c r="N129" i="6"/>
  <c r="O122" i="6"/>
  <c r="N122" i="6"/>
  <c r="O111" i="6"/>
  <c r="O110" i="6" s="1"/>
  <c r="N111" i="6"/>
  <c r="N110" i="6" s="1"/>
  <c r="O105" i="6" l="1"/>
  <c r="N105" i="6"/>
  <c r="O95" i="6" l="1"/>
  <c r="O94" i="6" s="1"/>
  <c r="N95" i="6"/>
  <c r="N94" i="6" s="1"/>
  <c r="O91" i="6"/>
  <c r="N91" i="6"/>
  <c r="O81" i="6" l="1"/>
  <c r="N83" i="6"/>
  <c r="E153" i="6"/>
  <c r="E152" i="6" s="1"/>
  <c r="E149" i="6"/>
  <c r="E148" i="6" s="1"/>
  <c r="F174" i="6"/>
  <c r="F173" i="6" s="1"/>
  <c r="E174" i="6"/>
  <c r="E173" i="6" s="1"/>
  <c r="F134" i="6"/>
  <c r="E134" i="6"/>
  <c r="F130" i="6"/>
  <c r="F125" i="6"/>
  <c r="E125" i="6"/>
  <c r="F111" i="6"/>
  <c r="F115" i="6"/>
  <c r="E115" i="6"/>
  <c r="E111" i="6"/>
  <c r="F100" i="6"/>
  <c r="E100" i="6"/>
  <c r="F61" i="1"/>
  <c r="G61" i="1"/>
  <c r="E61" i="1"/>
  <c r="F179" i="6"/>
  <c r="F178" i="6" s="1"/>
  <c r="E179" i="6"/>
  <c r="E178" i="6" s="1"/>
  <c r="E164" i="6"/>
  <c r="E163" i="6" s="1"/>
  <c r="E161" i="6"/>
  <c r="E160" i="6" s="1"/>
  <c r="F170" i="6"/>
  <c r="E170" i="6"/>
  <c r="F168" i="6"/>
  <c r="E168" i="6"/>
  <c r="F137" i="6"/>
  <c r="E137" i="6"/>
  <c r="E130" i="6"/>
  <c r="F107" i="6"/>
  <c r="F106" i="6" s="1"/>
  <c r="E107" i="6"/>
  <c r="E106" i="6" s="1"/>
  <c r="E157" i="6"/>
  <c r="E156" i="6" s="1"/>
  <c r="O128" i="6"/>
  <c r="O127" i="6" s="1"/>
  <c r="N128" i="6"/>
  <c r="N127" i="6" s="1"/>
  <c r="O121" i="6"/>
  <c r="O120" i="6" s="1"/>
  <c r="N121" i="6"/>
  <c r="N120" i="6" s="1"/>
  <c r="F145" i="6"/>
  <c r="F144" i="6" s="1"/>
  <c r="E145" i="6"/>
  <c r="E144" i="6" s="1"/>
  <c r="F142" i="6"/>
  <c r="E142" i="6"/>
  <c r="F140" i="6"/>
  <c r="E140" i="6"/>
  <c r="O93" i="6"/>
  <c r="N93" i="6"/>
  <c r="F85" i="6"/>
  <c r="E85" i="6"/>
  <c r="O83" i="6"/>
  <c r="N81" i="6"/>
  <c r="F81" i="6"/>
  <c r="F80" i="6" s="1"/>
  <c r="F79" i="6" s="1"/>
  <c r="E81" i="6"/>
  <c r="E80" i="6" s="1"/>
  <c r="E79" i="6" s="1"/>
  <c r="F73" i="6"/>
  <c r="F72" i="6" s="1"/>
  <c r="F71" i="6" s="1"/>
  <c r="E73" i="6"/>
  <c r="E72" i="6" s="1"/>
  <c r="E71" i="6" s="1"/>
  <c r="F69" i="6"/>
  <c r="F68" i="6" s="1"/>
  <c r="F67" i="6" s="1"/>
  <c r="E69" i="6"/>
  <c r="E68" i="6" s="1"/>
  <c r="E67" i="6" s="1"/>
  <c r="F65" i="6"/>
  <c r="F64" i="6" s="1"/>
  <c r="E65" i="6"/>
  <c r="E64" i="6" s="1"/>
  <c r="F56" i="6"/>
  <c r="E56" i="6"/>
  <c r="F54" i="6"/>
  <c r="E54" i="6"/>
  <c r="O53" i="6"/>
  <c r="O52" i="6" s="1"/>
  <c r="N53" i="6"/>
  <c r="N52" i="6" s="1"/>
  <c r="F50" i="6"/>
  <c r="E50" i="6"/>
  <c r="O47" i="6"/>
  <c r="O46" i="6" s="1"/>
  <c r="N47" i="6"/>
  <c r="N46" i="6" s="1"/>
  <c r="F47" i="6"/>
  <c r="E47" i="6"/>
  <c r="F43" i="6"/>
  <c r="F42" i="6" s="1"/>
  <c r="E43" i="6"/>
  <c r="E42" i="6" s="1"/>
  <c r="O40" i="6"/>
  <c r="O39" i="6" s="1"/>
  <c r="O38" i="6" s="1"/>
  <c r="O37" i="6" s="1"/>
  <c r="F40" i="6"/>
  <c r="E40" i="6"/>
  <c r="N39" i="6"/>
  <c r="N38" i="6" s="1"/>
  <c r="N37" i="6" s="1"/>
  <c r="F38" i="6"/>
  <c r="E38" i="6"/>
  <c r="O32" i="6"/>
  <c r="O31" i="6" s="1"/>
  <c r="N32" i="6"/>
  <c r="N31" i="6" s="1"/>
  <c r="F29" i="6"/>
  <c r="E29" i="6"/>
  <c r="O27" i="6"/>
  <c r="O26" i="6" s="1"/>
  <c r="N27" i="6"/>
  <c r="N26" i="6" s="1"/>
  <c r="F25" i="6"/>
  <c r="E25" i="6"/>
  <c r="F21" i="6"/>
  <c r="F20" i="6" s="1"/>
  <c r="F19" i="6" s="1"/>
  <c r="E21" i="6"/>
  <c r="E20" i="6" s="1"/>
  <c r="E19" i="6" s="1"/>
  <c r="O20" i="6"/>
  <c r="O19" i="6" s="1"/>
  <c r="N20" i="6"/>
  <c r="N19" i="6" s="1"/>
  <c r="F17" i="6"/>
  <c r="E17" i="6"/>
  <c r="O14" i="6"/>
  <c r="O13" i="6" s="1"/>
  <c r="N14" i="6"/>
  <c r="N13" i="6" s="1"/>
  <c r="F9" i="6"/>
  <c r="E9" i="6"/>
  <c r="O7" i="6"/>
  <c r="O4" i="6" s="1"/>
  <c r="O3" i="6" s="1"/>
  <c r="N5" i="6"/>
  <c r="N4" i="6" s="1"/>
  <c r="N3" i="6" s="1"/>
  <c r="F5" i="6"/>
  <c r="F4" i="6" s="1"/>
  <c r="F3" i="6" s="1"/>
  <c r="E5" i="6"/>
  <c r="E4" i="6" s="1"/>
  <c r="E3" i="6" s="1"/>
  <c r="E46" i="6" l="1"/>
  <c r="F8" i="6"/>
  <c r="F7" i="6" s="1"/>
  <c r="F46" i="6"/>
  <c r="N80" i="6"/>
  <c r="N79" i="6" s="1"/>
  <c r="O80" i="6"/>
  <c r="O79" i="6" s="1"/>
  <c r="E172" i="6"/>
  <c r="E167" i="6"/>
  <c r="F167" i="6"/>
  <c r="E124" i="6"/>
  <c r="E123" i="6" s="1"/>
  <c r="E159" i="6"/>
  <c r="E110" i="6"/>
  <c r="E105" i="6" s="1"/>
  <c r="F172" i="6"/>
  <c r="F110" i="6"/>
  <c r="F105" i="6" s="1"/>
  <c r="F124" i="6"/>
  <c r="F84" i="6"/>
  <c r="F83" i="6" s="1"/>
  <c r="E84" i="6"/>
  <c r="E83" i="6" s="1"/>
  <c r="E24" i="6"/>
  <c r="E53" i="6"/>
  <c r="E52" i="6" s="1"/>
  <c r="F24" i="6"/>
  <c r="E151" i="6"/>
  <c r="F53" i="6"/>
  <c r="F52" i="6" s="1"/>
  <c r="O2" i="6"/>
  <c r="E8" i="6"/>
  <c r="E7" i="6" s="1"/>
  <c r="N2" i="6"/>
  <c r="E23" i="6" l="1"/>
  <c r="E2" i="6" s="1"/>
  <c r="F23" i="6"/>
  <c r="F2" i="6" s="1"/>
  <c r="F166" i="6"/>
  <c r="E166" i="6"/>
  <c r="E78" i="6" s="1"/>
  <c r="F123" i="6"/>
  <c r="I34" i="1"/>
  <c r="F40" i="1"/>
  <c r="G40" i="1"/>
  <c r="G39" i="1" s="1"/>
  <c r="E40" i="1"/>
  <c r="F78" i="6" l="1"/>
  <c r="F59" i="1" l="1"/>
  <c r="F57" i="1"/>
  <c r="F39" i="1" s="1"/>
  <c r="E57" i="1"/>
  <c r="E59" i="1"/>
  <c r="F64" i="1"/>
  <c r="F63" i="1" s="1"/>
  <c r="E64" i="1"/>
  <c r="E63" i="1" s="1"/>
  <c r="F67" i="1"/>
  <c r="F66" i="1" s="1"/>
  <c r="G67" i="1"/>
  <c r="E67" i="1"/>
  <c r="E66" i="1" s="1"/>
  <c r="O36" i="1"/>
  <c r="O35" i="1" s="1"/>
  <c r="O34" i="1" s="1"/>
  <c r="N37" i="1"/>
  <c r="N36" i="1" s="1"/>
  <c r="N35" i="1" s="1"/>
  <c r="N34" i="1" s="1"/>
  <c r="F37" i="1"/>
  <c r="F36" i="1" s="1"/>
  <c r="F35" i="1" s="1"/>
  <c r="E37" i="1"/>
  <c r="E36" i="1" s="1"/>
  <c r="G66" i="1" l="1"/>
  <c r="G35" i="1" s="1"/>
  <c r="G34" i="1" s="1"/>
  <c r="E39" i="1"/>
  <c r="E35" i="1" s="1"/>
  <c r="E34" i="1" s="1"/>
  <c r="G30" i="1" l="1"/>
  <c r="G29" i="1" s="1"/>
  <c r="E30" i="1"/>
  <c r="E29" i="1" s="1"/>
  <c r="G8" i="1"/>
  <c r="G7" i="1" s="1"/>
  <c r="F8" i="1"/>
  <c r="F7" i="1" s="1"/>
  <c r="E8" i="1"/>
  <c r="E7" i="1" s="1"/>
  <c r="O5" i="1"/>
  <c r="N5" i="1"/>
  <c r="N4" i="1" s="1"/>
  <c r="N3" i="1" s="1"/>
  <c r="N2" i="1" s="1"/>
  <c r="F5" i="1"/>
  <c r="F4" i="1" s="1"/>
  <c r="E5" i="1"/>
  <c r="E4" i="1" s="1"/>
  <c r="O4" i="1"/>
  <c r="O3" i="1" s="1"/>
  <c r="O2" i="1" s="1"/>
  <c r="G3" i="1" l="1"/>
  <c r="G2" i="1" s="1"/>
  <c r="E3" i="1"/>
  <c r="E2" i="1" s="1"/>
  <c r="F3" i="1"/>
  <c r="F2" i="1" s="1"/>
  <c r="O78" i="6" l="1"/>
  <c r="N78" i="6"/>
</calcChain>
</file>

<file path=xl/sharedStrings.xml><?xml version="1.0" encoding="utf-8"?>
<sst xmlns="http://schemas.openxmlformats.org/spreadsheetml/2006/main" count="838" uniqueCount="414">
  <si>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</si>
  <si>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</si>
  <si>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</si>
  <si>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</si>
  <si>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</si>
  <si>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</si>
  <si>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</si>
  <si>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</si>
  <si>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</si>
  <si>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</si>
  <si>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</si>
  <si>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</si>
  <si>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zadanie 13</t>
  </si>
  <si>
    <t>zadanie 14</t>
  </si>
  <si>
    <t>zadanie 15</t>
  </si>
  <si>
    <t>zadanie 16</t>
  </si>
  <si>
    <t>Dotacja obwodnica Nowy Tomyśl</t>
  </si>
  <si>
    <t>Przebudowa i remont drogi powiatowej nr 2727P Przyprostynia - Chobienice</t>
  </si>
  <si>
    <t>Przebudowa pasa drogowego drogi powiatowej nr 1881P Brody-Turowo</t>
  </si>
  <si>
    <t>budowa drogi wewnętrznej w Starym Tomyślu-</t>
  </si>
  <si>
    <t xml:space="preserve">Przebudowa pasa drogowego nr 2713P Łomnica - Nowy Dwór </t>
  </si>
  <si>
    <t>przebudowa pasa drogowego drogi powiatowej nr 2744P Zbąszyń- Strzyżewo</t>
  </si>
  <si>
    <t>przebudowa pasa drogowego drogi powiatowej nr 2748P Boruja Kościelna -Cicha Góra -Bukowiec-płyty betonowe</t>
  </si>
  <si>
    <t>przebudowa drogi powiatowej nr 2709P Opalenica-Lwówek</t>
  </si>
  <si>
    <t>przebudowa drogi powiatowej nr 2709P Opalenica-Lwówek-dokumentacja projektowa</t>
  </si>
  <si>
    <t>przebudowa pasa drogowego drogi powiatowej nr 2707P Grudna-Węgielnia(etap II-płyty betonowe)</t>
  </si>
  <si>
    <t>inwestycje drogowe dokumentacje -projektowe</t>
  </si>
  <si>
    <t>Budowa chodnika w pasie drogowym drogi powiatowej nr 2717P w miejscowości  Łagwy</t>
  </si>
  <si>
    <t>Budowa chodnika w pasie drogowym drogi powiatowej  nr 2708P ul. Młyńska w miejscowości  Lwówek</t>
  </si>
  <si>
    <t xml:space="preserve">Budowa chodnika przy drodze powiatowej nr 2751P ul. Kościelna w miejscowości  Dakowy Mokre wraz z dokumentacją techniczną </t>
  </si>
  <si>
    <t>przebudowa drogi powiatowej nr 1881P  Brody-Turowo-II etap</t>
  </si>
  <si>
    <t>przebudowa drogi powiatowej nr 2709P Opalenica-Lwówek polegająca na budowie chodnika w Opalenicy</t>
  </si>
  <si>
    <t>przebudowa pasa drogowego drogi powiatowej nr 2722P  Sątopy-Cicha Góra-Kąkolewo(-płyty betonowe)</t>
  </si>
  <si>
    <t>budowa zatoki autobusowej przy drodze powiatowej nr 2742P w miejscowości Rudniki  oraz wyniesionego przejścia dla pieszych</t>
  </si>
  <si>
    <t xml:space="preserve"> Profilowanie i utwardzenie dróg</t>
  </si>
  <si>
    <t>Remont odwodnienia - studzienki</t>
  </si>
  <si>
    <t xml:space="preserve"> Remont przepustów</t>
  </si>
  <si>
    <t xml:space="preserve"> Remonty częściowe dróg  i chodników (remont barier)</t>
  </si>
  <si>
    <t>Remonty cząstkowe - Remont drogi powiatowej nr 2757P odcinek Perzyny - Nowa Wieś Zbąska</t>
  </si>
  <si>
    <t>remonty cząstkowe</t>
  </si>
  <si>
    <t>101. Przebudowa pasa drogowego drogi powiatowej nr2747P Jastrzębsko Stare -Boruja Kościelna (płyty betonowe)</t>
  </si>
  <si>
    <t>102. Przebudowa pasa drogowego drogi powiatowej nr 2712P Miedzichowo - Nowy Dwór (płyty betonowe)</t>
  </si>
  <si>
    <t>103. Rozbudowa chodnika przy drodze powiatowej nr 2713P Miedzichowo-Łomnica-Zbąszyń w m. Nowy Dwór</t>
  </si>
  <si>
    <t>62. Inwestycje drogowe - dokumentacje projektowe</t>
  </si>
  <si>
    <t>84. Opracowanie dokumentacji projektowo-kosztorysowej na budowę ciągu pieszo-rowerowego w pasie drogowym drogi nr 2755 -Jabłonna</t>
  </si>
  <si>
    <t>91. Budowa ścieżki rowerowej Nowa Wieś Zbąska-Perzyny (opracowanie projektu budowlanego)</t>
  </si>
  <si>
    <t>92. Budowa ścieżki rowerowej Zbąszyń - Chrośnica (opracowanie projektu budowlanego)</t>
  </si>
  <si>
    <t>93. Budowa drogi powiatowej nr1731P Zębowo do granicy powiatu nowotomyskiego (dokumentacja projektowa)</t>
  </si>
  <si>
    <t>94. Przebudowa pasa drogowego drogi powiatowej nr 2716P Michorzewko - Jastrzębniki (płyty betonowe</t>
  </si>
  <si>
    <t>96. Przebudowa pasa drogowego drogi powiatowej nr 2736P Wąsowo - Władysławowo (płyty betonowe)</t>
  </si>
  <si>
    <t>98. Przebudowa pasa drogowego drogi powiatowej nr 2748P Cicha Góra - Bukowiec (płyty betonowe)</t>
  </si>
  <si>
    <t>99. Przebudowa pasa drogowego drogi powiatowej nr 2751P Dakowy Mokre - Granowo (płyty betonowe)</t>
  </si>
  <si>
    <t>01. Przebudowa przejścia dla pieszych na ul. 3 Maja w Opalenicy w ciągu drogi powiatowej nr 2723P</t>
  </si>
  <si>
    <t xml:space="preserve">83. Przebudowa drogi powiatowej 2738P w m. Śliwno </t>
  </si>
  <si>
    <t>61. Przebudowa pasa drogowego nr 2713P Łomnica-Nowy Dwór (WPF)</t>
  </si>
  <si>
    <t>65. Przebudowa drogi w Piotrach</t>
  </si>
  <si>
    <t>Zakup samochodu na potrzeby Wydziału Infrastruktury Drogowej Starostwa Powiatowego w Nowym Tomyślu</t>
  </si>
  <si>
    <t>6060 - zakupy inwestycyjne</t>
  </si>
  <si>
    <t xml:space="preserve">                                                                                                                        </t>
  </si>
  <si>
    <t>6050</t>
  </si>
  <si>
    <t>6057</t>
  </si>
  <si>
    <t>6060</t>
  </si>
  <si>
    <t xml:space="preserve"> Remonty częściowe dróg  i chodników </t>
  </si>
  <si>
    <t>710</t>
  </si>
  <si>
    <t>71095</t>
  </si>
  <si>
    <t>Środki z FDS na zadanie "Przebudowa i remont drogi powiatowej nr 2727P Przyprostynia - Chobienice</t>
  </si>
  <si>
    <t>750</t>
  </si>
  <si>
    <t>75020</t>
  </si>
  <si>
    <t>Dotacja z Nadleśnictwa Bolewice</t>
  </si>
  <si>
    <t>Dotacja z Gminy Zbąszyń na remont drogi Perzyny - Nowa Wieś Zbąska</t>
  </si>
  <si>
    <t>Założenie klimatyzacji w pomieszczeniach na III kondygnacji budynku C Starostwa Powiatowego</t>
  </si>
  <si>
    <t>Dotacja z zakup sadzonek drzew miododajnych</t>
  </si>
  <si>
    <t>Opracowanie dokumentacji projektowej na rozbudowę, przebudowę budynku i zmianę funkcji budynku przy ul. Poznańskiej 30 w Nowym Tomyślu</t>
  </si>
  <si>
    <t>Dotacja z Ministerstwa Infrastruktury na zadanie "Przebudowa drogi powiatowej nr 2709P Opalenica - Lwówek"</t>
  </si>
  <si>
    <t>Rozbudowa budynku administracyjnego Starostwa Powiatowego o szyb windy (wydatki niewygasające)</t>
  </si>
  <si>
    <t>Rozbudowa budynku F (PODGIK) wraz z przygotowaniem projektu rozbudowy</t>
  </si>
  <si>
    <t>Zakup macierzy i centralnego UPS</t>
  </si>
  <si>
    <t>754</t>
  </si>
  <si>
    <t>75411</t>
  </si>
  <si>
    <t>Zakupy inwestycyjne PKPSP</t>
  </si>
  <si>
    <t>801</t>
  </si>
  <si>
    <t>80115</t>
  </si>
  <si>
    <t>Dotacja celowa z budżetu państwa na zakupy inwestycyjne KPPSP</t>
  </si>
  <si>
    <t>Przebudowa kotłowni w Zespole Szkół Rolnicze Centrum Kształcenia Ustawicznego w Trzciance wraz z wykonaniem dokumentacji projektowej</t>
  </si>
  <si>
    <t>Środki z Rządowego Funduszu Inwestycji Lokalnych (Covid-19)</t>
  </si>
  <si>
    <t>Modernizacja i doposażenie infrastruktury edukacyjnej na terenie powiatu nowotomyskiego w celu rozwoju nowoczesnego kształcenia zawodowego</t>
  </si>
  <si>
    <t>Zakup samochodu do nauki jazdy dla ZSRCKU w Trzciance</t>
  </si>
  <si>
    <t>Dotacja z WFOŚiGW dla ZSz nr 1 w Zbąszyniu</t>
  </si>
  <si>
    <t>Zakupy inwestycyjne  ZSRCKU</t>
  </si>
  <si>
    <t>Zakupy inwestycyjne  ZSz nr 1 NT</t>
  </si>
  <si>
    <t>projekt ZS nr 1 NT</t>
  </si>
  <si>
    <t>Dotacja  z gminy Nowy Tomyśl dla SP ZOZ na zakup respiratora</t>
  </si>
  <si>
    <t>80117</t>
  </si>
  <si>
    <t>Adaptacja części budynku przy Zespole Szkół nr 1 w Zbąszyniu na potrzeby szatniowo - sanitarne</t>
  </si>
  <si>
    <t xml:space="preserve">Dotacja Wojewody na zakup kontenerowego tomografu komputerowego z instalacjami dla SP ZOZ </t>
  </si>
  <si>
    <t>80120</t>
  </si>
  <si>
    <t>Modernizacja ogrodzenia przy budynku Liceum Ogólnokształcącego im. Mikołaja Kopernika w Nowym Tomyślu</t>
  </si>
  <si>
    <t>Modernizacja szatni i pozostałych pomieszczeń sportowych Zespołu Szkół nr 1 w Nowym Tomyślu</t>
  </si>
  <si>
    <t>Dotacja z PFRON na budowę  windy w głównym budynku Starostwa Powiatowego w Nowym Tomyślu</t>
  </si>
  <si>
    <t>Zakupy inwestycyjne za nr  1 Zbąszyń</t>
  </si>
  <si>
    <t>851</t>
  </si>
  <si>
    <t>85111</t>
  </si>
  <si>
    <t>Zakup kontenerowego tomografu komputerowego z instalacjami dla SP ZOZ im. Kazimierza Hołogi w Nowym Tomyślu</t>
  </si>
  <si>
    <t xml:space="preserve">zadanie 1 </t>
  </si>
  <si>
    <t>Dotacja z Województwa Wielkopolskiego na zadanie: Modernizacja szatni i pozostałych pomieszczeń sportowych Zespołu Szkół nr 1 w Nowym Tomyślu</t>
  </si>
  <si>
    <t>6220</t>
  </si>
  <si>
    <t>Dotacja dla SP ZOZ - COVID-19 Instalacja  tlenu medycznego w SP ZOZ Nowy Tomyśl</t>
  </si>
  <si>
    <t>Dotacja dla SP ZOZ w Nowym Tomyślu - dokumentacja projektowa na modernizację obiektów szpitala</t>
  </si>
  <si>
    <t>Dotacja dla SP ZOZ w Nowym Tomyślu  na zakup respiratora</t>
  </si>
  <si>
    <t>Dotacja dla SP ZOZ w Nowym Tomyślu  na zakup UPS z baterią akumulatorową oraz latarnią</t>
  </si>
  <si>
    <t>Dotacja dla SP ZOZ w Nowym Tomyślu na zakup defibrylatora</t>
  </si>
  <si>
    <t>Dotacja dla SP ZOZ w Nowym Tomyślu na zakup karetki</t>
  </si>
  <si>
    <t>Dotacja dla SP ZOZ w Nowym Tomyślu na zakup respiratora</t>
  </si>
  <si>
    <t>85195</t>
  </si>
  <si>
    <t>6639</t>
  </si>
  <si>
    <t>Wyposażenie środowisk informatycznych wojewódzkich ,powiatowych i miejskich podmiotów leczniczych w narzędzia informatyczne umożliwiające  wdrożenie Elektronicznej Dokumentacji Medycznej oraz stworzenie sieci wymiany danych  między podmiotami  leczniczymi  samorządu województwa</t>
  </si>
  <si>
    <t>852</t>
  </si>
  <si>
    <t>85218</t>
  </si>
  <si>
    <t>Zakup samochodu elektrycznego z przeznaczeniem dla Powiatowego Centrum Pomocy Rodzinie w Nowym Tomyślu</t>
  </si>
  <si>
    <t>926</t>
  </si>
  <si>
    <t>92604</t>
  </si>
  <si>
    <t>Modernizacja obiektów sportowych  w jednostkach prowadzonych  przez Powiat Nowotomyski - Powiatowe Centrum Sportu</t>
  </si>
  <si>
    <t>Modernizacja sieci strukturalnej  w budynkach Starostwa Powiatowego w Nowym Tomyślu</t>
  </si>
  <si>
    <t>Montaż klimatyzacji w budynku "B" i "C" Starostwa Powiatowego w Nowym Tomyślu, ul. Poznańska 33</t>
  </si>
  <si>
    <t>Montaż klimatyzacji w wybranych  pomieszczeniach w budynku D   Starostwa Powiatowego w Nowym Tomyślu</t>
  </si>
  <si>
    <t>Rozbudowa struktury sieciowej na I piętrze w budynku D (Wydział Komunikacji)</t>
  </si>
  <si>
    <t>Zakup macierzy dyskowej i oprogramowania kopii zapasowych stacji roboczych pracowników</t>
  </si>
  <si>
    <t>Zakup serwera druku</t>
  </si>
  <si>
    <t>Zakup systemu poczty e-mail</t>
  </si>
  <si>
    <t>Zakup UTM/Firewall oraz Analizatora logów ruchu sieciowego na styku sieci lokalnej i Internetu</t>
  </si>
  <si>
    <t>Dofinansowanie do zakupu środków transportu dla Komendy Powiatowej Policji w Nowym Tomyślu</t>
  </si>
  <si>
    <t>Zakup mobilnego symulatora zagrożeń pożarowych na potrzeby  Komendy Powiatowej Państwowej Starz Pożarnej w Nowym Tomyślu</t>
  </si>
  <si>
    <t>Dofinansowanie zakupu  mobilnego symulatora zagrożeń pożarowych na potrzeby  Komendy Powiatowej Państwowej Starz Pożarnej w Nowym Tomyślu</t>
  </si>
  <si>
    <t>Dofinansowanie zakupu pojazdu do działań operacyjnych z przeznaczeniem dla Komendy Powiatowej Państwowej Straży Pożarnej w Nowym Tomyślu</t>
  </si>
  <si>
    <t>Dofinansowanie zakupu pojazdu pożarniczego z przeznaczeniem dla Komendy Powiatowej Państwowej Straży Pożarnej w Nowym Tomyślu</t>
  </si>
  <si>
    <t>Kompleksowa modernizacja energetyczna wraz z przebudową  budynku Zespołu Szkól nr 1 w Zbąszyniu</t>
  </si>
  <si>
    <t>Montaż instalacji fotowoltaicznej w szkołach i placówkach oświatowych (ZSRCKU , Zs nr 1 Nowy Tomyśl)</t>
  </si>
  <si>
    <t>Modernizacja i doposażenie infrastruktury edukacyjnej na terenie Powiatu Nowotomyskiego w celu rozwoju nowoczesnego kształcenia zawodowego(PCUW))</t>
  </si>
  <si>
    <t>Kompleksowa modernizacja energetyczna wraz z przebudową  budynku Zespołu Szkół nr 1 w Zbąszyniu</t>
  </si>
  <si>
    <t>Zakup ciągnika rolniczego na potrzeby Zespołu Szkól Rolnicze centrum Kształcenia Ustawicznego w Trzciance</t>
  </si>
  <si>
    <t>Montaż instalacji fotowoltaicznej w szkołach i placówkach oświatowych (ZS r 1 Zbąszyń)</t>
  </si>
  <si>
    <t>Przebudowa budynku Zespołu Szkół nr 2 w Nowym Tomyślu polegająca na wykonaniu przejścia między ZS nr 2 w Nowym Tomyślu, a WSPiA</t>
  </si>
  <si>
    <t xml:space="preserve">Dotacja dla SP ZOZ w Nowym Tomyślu na zakup specjalistycznej aparatury medycznej </t>
  </si>
  <si>
    <t>Dotacja dla SP ZOZ w Nowym Tomyślu na zdanie pn. "Rozbudowa szpitala w Nowym Tomyślu - dostosowanie obiektu do realizacji świadczeń zdrowotnych związanych z zapobieganiem, przeciwdziałaniem i zwalczaniem chorób zakaźnych, w tym COVID-19"</t>
  </si>
  <si>
    <t>853</t>
  </si>
  <si>
    <t xml:space="preserve">Zwrot niewykorzystanej dotacji - Rozbudowa budynku administracyjnego Starostwa Powiatowego o szyb windy	</t>
  </si>
  <si>
    <t>854</t>
  </si>
  <si>
    <t>Montaż instalacji fotowoltaicznej w szkołach i placówkach oświatowych (SOSW)</t>
  </si>
  <si>
    <t>Budowa infrastruktury lekkoatletycznej na terenie Zespołu Szkół nr 1 w Nowym Tomyślu</t>
  </si>
  <si>
    <t>Opracowanie dokumentacji projektowo-kosztorysowej na budowę boiska sportowego we miejscowości Trzcianka</t>
  </si>
  <si>
    <t xml:space="preserve">Oświetlenie bieżni  lekkoatletycznej pryz Zespole Szkół nr 12 w Nowym Tomyślu </t>
  </si>
  <si>
    <t>Montaż klimatyzacji w Powiatowym Centrum Sportu w Nowym Tomyślu</t>
  </si>
  <si>
    <r>
      <t xml:space="preserve">Rozbudowa budynku F (PODGIK) wraz z przygotowaniem projektu rozbudowy  </t>
    </r>
    <r>
      <rPr>
        <b/>
        <sz val="10"/>
        <color rgb="FFFF0000"/>
        <rFont val="Calibri"/>
        <family val="2"/>
        <charset val="238"/>
        <scheme val="minor"/>
      </rPr>
      <t>( W tym wydatki niewygasające  79.950,00 )</t>
    </r>
  </si>
  <si>
    <t>Dotacja z Gminy Zbąszyń na ścieżkę rowerową Nowa Wieś Zbąska - Perzyny</t>
  </si>
  <si>
    <t>Dotacja z Gminy Zbąszyń na ścieżkę rowerową Zbąszyń - Chrośnica</t>
  </si>
  <si>
    <t>Dotacja z PFRON na Zakup mikrobus przystosowanego doi przewozu osób niepełnosprawnych na potrzeby Specjalnego Ośrodka Szkolno-Wychowawczego w  Zbąszyniu</t>
  </si>
  <si>
    <t>Wydatki na zadania inwestycyjne pozostałe  w 2021 roku</t>
  </si>
  <si>
    <t>Dochody - otrzymane dotacje na zadania inwestycyjne i bieżące w roku 2021</t>
  </si>
  <si>
    <t>Wydatki na zadania inwestycyjne pozostałe  w roku 2020</t>
  </si>
  <si>
    <t>Dochody - otrzymane dotacje na zadania inwestycyjne i bieżące w roku 2020</t>
  </si>
  <si>
    <t>Zadania inwestycyjne drogowe w 2020 roku</t>
  </si>
  <si>
    <t>wydatki na bieżące zadania drogowe w roku 2020</t>
  </si>
  <si>
    <t>Zadania inwestycyjne drogowe w roku 2021</t>
  </si>
  <si>
    <t>wydatki na bieżące zadania drogowe w roku 2021</t>
  </si>
  <si>
    <t>Środki z Ministerstwa Infrastruktury na zadanie "Przebudowa przejścia dla pieszych na ul. 3 Maja w Opalenicy w ciągu drogi powiatowej nr 2723P"</t>
  </si>
  <si>
    <t>Środki z Rządowego Funduszu Inwestycji Lokalnych na zdanie pn. "Rozbudowa szpitala w Nowym Tomyślu - dostosowanie obiektu do realizacji świadczeń zdrowotnych związanych z zapobieganiem, przeciwdziałaniem i zwalczaniem chorób zakaźnych, w tym COVID-19"</t>
  </si>
  <si>
    <t>Środki z Państwowego Gospodarstwa Leśnego Lasy Państwowe na Naprawę drogi powiatowej nr 2707P</t>
  </si>
  <si>
    <t>31.699,99 wpływ w 2022r.</t>
  </si>
  <si>
    <t>Środki z Funduszu Wsparcia dla KPSP na zakup mobilnego symulatora zagrożeń pożarowych z przeznaczeniem dla KPPSP w Nowym Tomyślu</t>
  </si>
  <si>
    <t>zakupy inwestycyjne dla Komendy Powiatowej Państwowej Starz Pożarnej w Nowym Tomyślu</t>
  </si>
  <si>
    <r>
      <t xml:space="preserve">Środki w ramach WRPO </t>
    </r>
    <r>
      <rPr>
        <sz val="11"/>
        <color theme="1"/>
        <rFont val="Calibri"/>
        <family val="2"/>
        <charset val="238"/>
        <scheme val="minor"/>
      </rPr>
      <t>na zadanie pn. "Modernizacja i doposażenie infrastruktury edukacyjnej na terenie Powiatu Nowotomyskiego w celu rozwoju nowoczesnego kształcenia zawodowego"(PCUW)</t>
    </r>
  </si>
  <si>
    <r>
      <t>Środki w ramach Europejskiego Funduszu Rolnego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na zadanie pn. "Przebudowa pasa drogowego nr 2713P Łomnica-Nowy Dwór"</t>
    </r>
  </si>
  <si>
    <t>Środki z Ministerstwa Infrastruktury na zadanie  pn. "Przebudowa drogi powiatowej nr 2738Pw m. Śliwno"</t>
  </si>
  <si>
    <t>Dotacja z Województwa Wielkopolskiego na zadanie Budowa infrastruktury lekkoatletycznej na terenie Zespołu Szkół nr 1 w Nowym Tomyślu</t>
  </si>
  <si>
    <t>Dotacja celowa na zakupy inwestycyjnie PODGIK</t>
  </si>
  <si>
    <t>Środki z Funduszu Wsparcia dla KPPSP na zakupy inwestycyjne</t>
  </si>
  <si>
    <t>Modernizacja i wyposażenie obiektów szkolnych służących kształceniu zawodowemu - dokumentacja projektowa - ZS nr 1 Nowy Tomyśl</t>
  </si>
  <si>
    <t>Dotacja Wojewody na założenie Instalacji  tlenu medycznego w SP ZOZ w Nowym Tomyślu</t>
  </si>
  <si>
    <t>Dotacja celowa - refundacja „Rozwój i integracja systemów  informatycznych wspierających komunikację elektroniczną”</t>
  </si>
  <si>
    <t>Środki z Funduszu Wsparcia dla KPSP na zakupy inwestycyjne KPPSP w Nowym Tomyślu</t>
  </si>
  <si>
    <t>Środki z Europejskiego Funduszu Społecznego na zadanie pn. "Rozwój Kształcenia Zawodowego w Z.Sz. Nr 2 w Nowym Tomyślu"</t>
  </si>
  <si>
    <t xml:space="preserve">Dotacja celowa na zakupy bieżące PODGIK </t>
  </si>
  <si>
    <t>Dotacja  z gminy Nowy Tomyśl dla SP ZOZ na zakup karetki</t>
  </si>
  <si>
    <t>Zakupy inwestycyjne PODGIK - urządzenia do serwerowni PODGiK</t>
  </si>
  <si>
    <t>Zakup przenośnych klimatyzatorów dla PUP w Nowym Tomyślu</t>
  </si>
  <si>
    <t>Zakup mikrobusa przystosowanego do przewozu osób niepełnosprawnych na potrzeby Specjalnego Ośrodka Szkolno-Wychowawczego w  Zbąszyniu</t>
  </si>
  <si>
    <t>Zakupy inwestycyjne PODGIK( serwer i urządzenie  i sprzęt komputerowego)</t>
  </si>
  <si>
    <t>64. Przebudowa drogi powiatowej nr 2709P Opalenica -Lwówek - dokumentacja projektowa</t>
  </si>
  <si>
    <t>95. Przebudowa pasa drogowego drogi powiatowej nr 2721P w miejscowości Chrośnica (płyty betonowe)</t>
  </si>
  <si>
    <t>Odnowienie oznakowania poziomego</t>
  </si>
  <si>
    <t>Dotacja celowa na dofinansowanie budowy nowego przebiegu drogi wojewódzkiej nr 305 na odcinku od ul. kolejowej do ul. Celnej w Nowym Tomyślu.</t>
  </si>
  <si>
    <t>niezrealizowane wydatki niewygasające</t>
  </si>
  <si>
    <t>droga 2736P Lipka Wielka - Władysławowo (gmina Lwówek)</t>
  </si>
  <si>
    <t>droga 2709P w m. Rudniki (gmina Opalenica)</t>
  </si>
  <si>
    <t>droga 2739P Niegolewo - Turkowo - (gmina Kuślin)</t>
  </si>
  <si>
    <t>droga 2738P Róża - Wąsowo (gmina Nowy Tomyśl)</t>
  </si>
  <si>
    <t>droga 2751P Dakowy Mokre (gmina Opalenica)</t>
  </si>
  <si>
    <t>droga 2726P Nądnia - Nowa Wieś Zbąska (gmina Zbąszyń)</t>
  </si>
  <si>
    <t>droga 2718P Jastrzębniki (gmina Opalenica)</t>
  </si>
  <si>
    <t>w tym:</t>
  </si>
  <si>
    <t>droga 1731P m. Komorowo- chodnik (gmina Lwówek)</t>
  </si>
  <si>
    <t>droga 2749P Sielinko (gmina Opalenica)</t>
  </si>
  <si>
    <t>droga 2709P - remont przepustu przed skrzyżowaniem na Chraplewo (gmina Lwówek)</t>
  </si>
  <si>
    <t>Droga 2714P - remont kanalizacji deszczowej i chodników w m. Sątopy (gmina Nowy Tomyśl)</t>
  </si>
  <si>
    <t xml:space="preserve">                                  </t>
  </si>
  <si>
    <r>
      <rPr>
        <b/>
        <sz val="10"/>
        <color theme="1"/>
        <rFont val="Calibri"/>
        <family val="2"/>
        <charset val="238"/>
        <scheme val="minor"/>
      </rPr>
      <t>Remont odwodnienia - studzienki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(droga 2735P w m. Bolewice ul. Szkolna, gmina Miedzichowo)</t>
    </r>
  </si>
  <si>
    <r>
      <t xml:space="preserve"> </t>
    </r>
    <r>
      <rPr>
        <b/>
        <sz val="10"/>
        <color theme="1"/>
        <rFont val="Calibri"/>
        <family val="2"/>
        <charset val="238"/>
        <scheme val="minor"/>
      </rPr>
      <t>Remont przepustów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(droga 2707P, Sępolno -Węgielnia, remont drogi wraz z przepustem, w tym dofinansowanie z nadleśnictwa Bolewice 31.700,00 zł)</t>
    </r>
  </si>
  <si>
    <t xml:space="preserve">w tym wydatki niewygasające </t>
  </si>
  <si>
    <t xml:space="preserve">w tym    wydatki niewygasające </t>
  </si>
  <si>
    <t xml:space="preserve">    </t>
  </si>
  <si>
    <t>Zadania inwestycyjne drogowe w roku 2022</t>
  </si>
  <si>
    <t>wydatki na bieżące zadania drogowe w roku 2022</t>
  </si>
  <si>
    <t>Inwestycje drogowe - dokumentacje projektowe</t>
  </si>
  <si>
    <t>Budowa ścieżki rowerowej Nowa Wieś Zbąska - Perzyny (dokumentacja projektowa)</t>
  </si>
  <si>
    <t>Budowa ścieżki rowerowej Zbąszyń - Chrośnica (dokumentacja projektowa)</t>
  </si>
  <si>
    <t>Budowa chodnika przy drodze powiatowej nr 2715Pw m. Kuślin ul. Leśna</t>
  </si>
  <si>
    <t>Przebudowa drogi powiatowej nr 2709P Opalenica - Lwówek - dokumentacja projektowa</t>
  </si>
  <si>
    <t>Przebudowa drogi powiatowej nr 2716P Michorzewko - Jastrzębniki (płyty betonowe) - etap II</t>
  </si>
  <si>
    <t>Przebudowa drogi powiatowej nr 2735P Chmielinko - Bolewice (płyty betonowe) - etap I</t>
  </si>
  <si>
    <t>Przebudowa drogi powiatowej nr 2736P Wąsowo - Władysławowo (płyty betonowe) - etap II</t>
  </si>
  <si>
    <t>Przebudowa drogi powiatowej nr 2747P Jastrzębsko Stare - Boruja Kościelna (płyty betonowe) - etap II</t>
  </si>
  <si>
    <t>Przebudowa drogi powiatowej nr 2748P Cicha Góra - Bukowiec (płyty betonowe) - etap III</t>
  </si>
  <si>
    <t>Przebudowa drogi powiatowej nr 2751P Dakowy Mokre - granica powiatu (płyty betonowe) - etap II</t>
  </si>
  <si>
    <t xml:space="preserve">Przebudowa muru oporowego przy drodze powiatowej nr 2708P w m. Chmielinko </t>
  </si>
  <si>
    <t>Przebudowa pasa drogowego drogi powiatowej nr 1881P Brody-Turowo (II etap) oraz drogi powiatowej nr 2734P Brody - granica powiatu szamotulskiego (Duszniki)</t>
  </si>
  <si>
    <t>Rozbudowa drogi powiatowej nr 2749P na odcinku Porażyn Tartak - Kopanki (dokumentacja projektowa)</t>
  </si>
  <si>
    <t>Rozbudowa drogi powiatowej nr 2755P w zakresie budowy ścieżki pieszo - rowerowej na odcinku Boruja Nowa - Jabłonna  (WPF)</t>
  </si>
  <si>
    <t>Rozbudowa i przebudowa drogi powiatowej nr 1731P na odcinku Zębowo - granica powiatu (dokumentacja projektowa)</t>
  </si>
  <si>
    <t>zadanie 17</t>
  </si>
  <si>
    <t>chodnik w m. Nowy Dwór</t>
  </si>
  <si>
    <t>chodnik przy drodze powiatowej 2726P w Nądni</t>
  </si>
  <si>
    <t>wjazd do Zespołu Szkół Centrum Kształcenia Ustawicznego w Trzciance</t>
  </si>
  <si>
    <t xml:space="preserve"> droga powiatowa nr 2724P w m. Wojnowice</t>
  </si>
  <si>
    <t>droga powiatowa nr 2753P w m. Stefanowo</t>
  </si>
  <si>
    <t xml:space="preserve">droga powiatowa nr 2726P - Nowa Wieś Zbąska </t>
  </si>
  <si>
    <t xml:space="preserve">droga powiatowa nr 1885P - Turkowo </t>
  </si>
  <si>
    <t xml:space="preserve">droga powiatowa nr 2739P - Michorzewo -  Krystianowo </t>
  </si>
  <si>
    <t>droga powiatowa nr 2734P - Brody</t>
  </si>
  <si>
    <t xml:space="preserve">droga powiatowa nr 2738P Stary Tomyśl - Róża </t>
  </si>
  <si>
    <t xml:space="preserve">droga powiatowa nr 2738P - Trzcianka </t>
  </si>
  <si>
    <t>Remonty cząstkowe</t>
  </si>
  <si>
    <t xml:space="preserve">Remonty częściowe dróg  i chodników </t>
  </si>
  <si>
    <t>Profilowanie i utwardzenie dróg</t>
  </si>
  <si>
    <r>
      <rPr>
        <b/>
        <sz val="11"/>
        <color theme="1"/>
        <rFont val="Calibri"/>
        <family val="2"/>
        <charset val="238"/>
        <scheme val="minor"/>
      </rPr>
      <t xml:space="preserve">Remont odwodnienia </t>
    </r>
    <r>
      <rPr>
        <b/>
        <sz val="10"/>
        <color theme="1"/>
        <rFont val="Calibri"/>
        <family val="2"/>
        <charset val="238"/>
        <scheme val="minor"/>
      </rPr>
      <t>- studzienki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(remont rurociągu z zabudową studzienki w m. Wytomyśl)</t>
    </r>
  </si>
  <si>
    <t xml:space="preserve">Remont przepustów </t>
  </si>
  <si>
    <t>Wydatki na zadania inwestycyjne pozostałe  w 2022 roku</t>
  </si>
  <si>
    <t>Dochody - otrzymane dotacje na zadania inwestycyjne i bieżące w roku 2022</t>
  </si>
  <si>
    <t>010</t>
  </si>
  <si>
    <t>.01095</t>
  </si>
  <si>
    <t>Rozbiórka istniejącego i budowa nowego jazu na rzece Obrze w km 93 + 400 w Perzynach (WPF)</t>
  </si>
  <si>
    <t>Instalacja kabla światłowodowego między budynkami D i C Starostwa Powiatowego w Nowym Tomyślu</t>
  </si>
  <si>
    <t>Modernizacja sieci strukturalnej w budynkach Starostwa Powiatowego w Nowym Tomyślu</t>
  </si>
  <si>
    <t>Opracowanie dokumentacji projektowej na rozbudowę, przebudowę budynku i zmianę funkcji budynku przy ul. Poznańskiej 30 w Nowym Tomyślu  (WPF)</t>
  </si>
  <si>
    <t>Przyłączenia budynku Starostwa Powiatowego w Nowym Tomyślu do sieci kanalizacji deszczowej</t>
  </si>
  <si>
    <t>Rozbudowa budynku F (PODGiK) wraz z przygotowaniem projektu rozbudowy</t>
  </si>
  <si>
    <t>Rozbudowa i przebudowa budynku Powiatowego Ośrodka Dokumentacji Geodezyjno - Kartograficznej w Nowym Tomyślu  (WPF)</t>
  </si>
  <si>
    <t>Rozbudowa systemu alarmowego o budynki B i C Starostwa Powiatowego w Nowym Tomyślu</t>
  </si>
  <si>
    <t>Dofinansowanie montażu instalacji fotowoltaicznej na dachu budynku Komendy Powiatowej Państwowej Straży Pożarnej w Nowym Tomyślu</t>
  </si>
  <si>
    <t>Modernizacja energetyczna budynków Zespołu Szkół nr 1 w Nowym Tomyślu przy ul. E. Sczanieckiej  (WPF)</t>
  </si>
  <si>
    <t>Rozbudowa i przebudowa szpitala w Nowym Tomyślu - etap I (WPF)</t>
  </si>
  <si>
    <t>Dotacja celowa na pomoc finansową  dla SP ZOZ w Nowym Tomyślu na dofinansowanie wykonania projektu w oparciu o posiadaną koncepcję dostosowania szpitala do wymogów obowiązujących przepisów w zakresie funkcji zlokalizowanych na poziomie piwnicy ,parteru i  piętra budynku szpitalnego A i  B (część  3 kondygnacyjna) w obszarze powiększonym o możliwą do wykonania rozbudowę segmentu B od strony północnej i  południowej  (WPF)</t>
  </si>
  <si>
    <t>Dotacja dla SP ZOZ w Nowym Tomyślu na zdanie pn. "Rozbudowa szpitala w Nowym Tomyślu - dostosowanie obiektu do realizacji świadczeń zdrowotnych związanych z zapobieganiem, przeciwdziałaniem i zwalczaniem chorób zakaźnych, w tym COVID-19" (WPF)</t>
  </si>
  <si>
    <t>Wyposażenie środowisk informatycznych wojewódzkich ,powiatowych i miejskich podmiotów leczniczych w narzędzia informatyczne umożliwiające  wdrożenie Elektronicznej Dokumentacji Medycznej oraz stworzenie sieci wymiany danych  między podmiotami  leczniczymi  samorządu województwa (WPF)</t>
  </si>
  <si>
    <t>plan w 2021r.</t>
  </si>
  <si>
    <t>Projekt Cyfrowy Powiat (wydatki w rozdziale 75020 § 4210 i 4300)</t>
  </si>
  <si>
    <t>Środki z Funduszu Wsparcia dla KPSP na zakupy bieżące KPPSP w Nowym Tomyślu</t>
  </si>
  <si>
    <t>Środki od Głównego Geodety Kraju na  realizację projektu modernizacji szczegółowej osnowy geodezyjnej wysokościowej na terenie powiatu nowotomyskiego (wydatki w rozdziale 71012 § 4300)</t>
  </si>
  <si>
    <t>Środki w ramach WRPO na zadanie pn. "Modernizacja i doposażenie infrastruktury edukacyjnej na terenie Powiatu Nowotomyskiego w celu rozwoju nowoczesnego kształcenia zawodowego"(PCUW)</t>
  </si>
  <si>
    <t>Dotacja z Gminy Nowy Tomyśl na zakup i montaż wiaty śmietnikowej (wydatki bieżące w rozdziale 75095)</t>
  </si>
  <si>
    <t>Środki z Rządowego Funduszu Polski Ład na zadanie pn. " Przebudowę pasa drogowego drogi powiatowej nr 1881P Brody-Turowo (II etap) oraz drogi powiatowej nr 2734P Brody - granica powiatu szamotulskiego (Duszniki)"</t>
  </si>
  <si>
    <t>Dotacja Wojewody Wielkopolskiego na zakup sadzonek drzew miododajnych przeznaczonych do nasadzeń</t>
  </si>
  <si>
    <t>Środki z Funduszu Wsparcia dla KPSP montażu instalacji fotowoltaicznej na dachu budynku Komendy Powiatowej Państwowej Straży Pożarnej w Nowym Tomyślu</t>
  </si>
  <si>
    <r>
      <t>Budowa kładki pieszo-rowerowej nad rzeką Obrą w m. Nowa Wieś Zbąska oraz kładki  pieszo-rowerowej nad rzeką Czarna Woda w m. Komorowo na drodze powiatowej nr 1731P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</rPr>
      <t>(WPF)</t>
    </r>
  </si>
  <si>
    <t>Dotacja celowa na dofinansowanie budowy nowego przebiegu drogi wojewódzkiej nr 305 na odcinku od ul. kolejowej do ul. Celnej w Nowym Tomyślu. (WPF)</t>
  </si>
  <si>
    <t>Zakupy inwestycyjne (ciągnik i zamiatarka)</t>
  </si>
  <si>
    <t>Zakup przełączników sieciowych 48 port + wkładki SFP 6 szt.</t>
  </si>
  <si>
    <t>Zakupy inwestycyjne (Oprogramowanie BPM RODO)</t>
  </si>
  <si>
    <t>Modernizacja sieci na potrzeby  Powiatowego Urzędu Pracy w Nowym Tomyślu (PUP)</t>
  </si>
  <si>
    <t>Modernizacja i doposażenie infrastruktury edukacyjnej na terenie Powiatu Nowotomyskiego w celu rozwoju nowoczesnego kształcenia zawodowego(PCUW)</t>
  </si>
  <si>
    <t>Modernizacja i doposażenie infrastruktury edukacyjnej na terenie Powiatu Nowotomyskiego w celu rozwoju nowoczesnego kształcenia zawodowego  (WPF) (PCUW)</t>
  </si>
  <si>
    <t>Montaż instalacji fotowoltaicznej na dachu budynku Komendy Powiatowej Państwowej Straży Pożarnej w Nowym Tomyślu (KPPSP)</t>
  </si>
  <si>
    <t>Kompleksowa modernizacja energetyczna wraz z przebudową  budynku Zespołu Szkól nr 1 w Zbąszyniu (WPF) (ZSz nr 1 w Zbąszyniu)</t>
  </si>
  <si>
    <t>Przebudowa budynku Zespołu Szkół nr 2 w Nowym Tomyślu polegająca na wykonaniu przejścia między ZS nr 2 w Nowym Tomyślu, a WSPiA (WPF) (ZSz nr 2 w Nowym Tomyślu)</t>
  </si>
  <si>
    <t>Przebudowa budynku Zespołu Szkół nr 2 w Nowym Tomyślu w celu dostosowania do zgodności z warunkami bezpieczeństwa pożarowego     (WPF) (ZSz nr 2 w Nowym Tomyślu)</t>
  </si>
  <si>
    <t>Rozwój kształcenia zawodowego w Zespole Szkół nr 2 w Nowym Tomyślu (WPF) (ZSz nr 1 w Nowym Tomyślu)</t>
  </si>
  <si>
    <t>Zakupy inwestycyjne (szafa serwerowa z osprzętem) (PUP)</t>
  </si>
  <si>
    <t>Zakupy inwestycyjne (wóz paszowy)  (ZSRCKU)</t>
  </si>
  <si>
    <t>Zakup schodołazu gąsienicowego z wózkiem inwalidzkim z przeznaczeniem dla Zespołu Szkół Rolnicze Centrum Kształcenia Ustawicznego w Trzciance (ZSRCKU)</t>
  </si>
  <si>
    <t>Środki z Państwowego Gospodarstwa Leśnego Lasy Państwowe na Naprawę drogi powiatowej nr 2707P - plan z 2021 r.</t>
  </si>
  <si>
    <t>Dotacja z Gminy Nowy Tomyśl dla Sp ZOZ na  wykonanie dokumentacji projektowej w oparciu o posiadaną koncepcję dostosowania szpitala do wymogów obowiązujących przepisów w zakresie funkcji zlokalizowanych na poziomie piwnicy, parteru i I piętra budynku szpitalnego A i B w obszarze powiększonym o możliwą do wykonania rozbudowę segmentu B od strony północnej i południowej</t>
  </si>
  <si>
    <t>Środki z WRPO na zadanie "Modernizacja energetyczna budynków Zespołu Szkół nr 1 w Nowym Tomyślu przy ul.E.Sczanieckiej (WPF)</t>
  </si>
  <si>
    <t>Zadania inwestycyjne drogowe w roku 2023</t>
  </si>
  <si>
    <t>wydatki na bieżące zadania drogowe w roku 2023</t>
  </si>
  <si>
    <t xml:space="preserve">w tym  zrealizowane  wydatki niewygasające </t>
  </si>
  <si>
    <t>Plan</t>
  </si>
  <si>
    <t>Wykonanie</t>
  </si>
  <si>
    <t>Budowa chodnika przy drodze powiatowej nr 2743P Opalenica - Kozłowo</t>
  </si>
  <si>
    <t>Przebudowa pasa drogowego drogi powiatowej nr 2728P w m. Chrośnica</t>
  </si>
  <si>
    <t>Budowa chodnika w miejscowości Dakowy Mokre przy drodze powiatowej nr 2497P</t>
  </si>
  <si>
    <t>Budowa ścieżki rowerowej Nowa Wieś Zbąska-Perzyny (opracowanie projektu budowlanego)</t>
  </si>
  <si>
    <t>Budowa ścieżki rowerowej Zbąszyń - Chrośnica (opracowanie projektu budowlanego)</t>
  </si>
  <si>
    <t>Wydatki na zakupy inwestycyjne jednostek budżetowych - program do ewidencji dróg</t>
  </si>
  <si>
    <t xml:space="preserve">w tym zrealizowane wydatki niewygasające </t>
  </si>
  <si>
    <t>Wydatki na zadania inwestycyjne pozostałe  w 2023 roku</t>
  </si>
  <si>
    <t>Dochody - otrzymane dotacje na zadania inwestycyjne i bieżące w roku 2023</t>
  </si>
  <si>
    <t>600</t>
  </si>
  <si>
    <t>Zakupy inwestycyjne</t>
  </si>
  <si>
    <t>Instalacja światłowodu między budynkami C i E Starostwa Powiatowego</t>
  </si>
  <si>
    <t>Modernizacja pomieszczeń w budynku przy ul. Poznańskiej 30 w Nowym Tomyślu</t>
  </si>
  <si>
    <t>Zakupy inwestycyjne - Kopiarka</t>
  </si>
  <si>
    <t>Zakupy inwestycyjne - Macierz</t>
  </si>
  <si>
    <t>Zakupy inwestycyjne - Przełączniki sieciowe</t>
  </si>
  <si>
    <t>Opracowanie dokumentacji projektowo - kosztorysowej zagospodarowania terenu przy Zespole Szkół nr 1 w Nowym Tomyślu</t>
  </si>
  <si>
    <t>Doposażenie SP ZOZ w Nowym Tomyślu jako działanie naprawcze kontekście pandemii COVID-19</t>
  </si>
  <si>
    <t>921</t>
  </si>
  <si>
    <t>Opracowanie dokumentacji projektowo-kosztorysowej - pałac w Trzciance</t>
  </si>
  <si>
    <t xml:space="preserve"> Przebudowa drogi powiatowej nr 2774P w Miedzichowie (Poznańska)- Modernizacja drogi w Miedzichowie </t>
  </si>
  <si>
    <t>Remont drogi 2706P Trzciel-Jabłonka Stara-Silna</t>
  </si>
  <si>
    <t xml:space="preserve">Remont drogi powiatowej nr 2714P Róża - Sątopy </t>
  </si>
  <si>
    <t>Remont drogi powiatowej nr 2706P Trzciel - Jabłonka Stara</t>
  </si>
  <si>
    <t>Remont drogi powiatowej nr 2744P w m. Strzyżewo</t>
  </si>
  <si>
    <t xml:space="preserve">Remont chodnika przy drodze powiatowej nr 2738P w m. Wąsowo </t>
  </si>
  <si>
    <t xml:space="preserve">Remont chodnika przy drodze powiatowej nr 2751P w m. Dakowy Mokre oraz wykonanie odnowienia przy drodze powiatowej nr 2749P w m. Kopanki </t>
  </si>
  <si>
    <t>Remont drogi gruntowej nr 2712P i ścinki poboczy przy drogach powiatowych nr 2709P w m. Pakosław i 2738P w m. Śliwno</t>
  </si>
  <si>
    <t xml:space="preserve">Rewitalizacja rowu i przebudowa zjazdów na pole w pasie drogi 2735P przy ul. Szkolnej w Bolewicach </t>
  </si>
  <si>
    <t>Naprawa przepustu w trybie awaryjnym przy drodze powiatowej nr 2714P w m. Sątopy, ul. Dworcowa</t>
  </si>
  <si>
    <r>
      <rPr>
        <b/>
        <sz val="11"/>
        <color theme="1"/>
        <rFont val="Calibri"/>
        <family val="2"/>
        <charset val="238"/>
        <scheme val="minor"/>
      </rPr>
      <t xml:space="preserve">Remont odwodnienia </t>
    </r>
    <r>
      <rPr>
        <b/>
        <sz val="10"/>
        <color theme="1"/>
        <rFont val="Calibri"/>
        <family val="2"/>
        <charset val="238"/>
        <scheme val="minor"/>
      </rPr>
      <t>- studzienki</t>
    </r>
    <r>
      <rPr>
        <sz val="10"/>
        <color theme="1"/>
        <rFont val="Calibri"/>
        <family val="2"/>
        <charset val="238"/>
        <scheme val="minor"/>
      </rPr>
      <t/>
    </r>
  </si>
  <si>
    <t>Ścinka i uzupełnienie poboczy</t>
  </si>
  <si>
    <t>6300</t>
  </si>
  <si>
    <t>zadania 2</t>
  </si>
  <si>
    <r>
      <t xml:space="preserve"> Przebudowa drogi powiatowej nr 2774P w Miedzichowie (Poznańska)- Modernizacja drogi w Miedzichowie  - </t>
    </r>
    <r>
      <rPr>
        <b/>
        <sz val="9"/>
        <color theme="1"/>
        <rFont val="Calibri"/>
        <family val="2"/>
        <charset val="238"/>
        <scheme val="minor"/>
      </rPr>
      <t>środki z BGK</t>
    </r>
  </si>
  <si>
    <r>
      <t xml:space="preserve">Budowa chodnika w miejscowości Dakowy Mokre przy drodze powiatowej nr 2497P - </t>
    </r>
    <r>
      <rPr>
        <b/>
        <sz val="9"/>
        <color theme="1"/>
        <rFont val="Calibri"/>
        <family val="2"/>
        <charset val="238"/>
        <scheme val="minor"/>
      </rPr>
      <t>dotacja gm. Opalenica</t>
    </r>
  </si>
  <si>
    <r>
      <t xml:space="preserve">Dofinansowanie zakupu nowego samochodu specjalnego lekkiego kwatermistrzowskiego, instalacji fotowoltaicznej oraz zestawu szkoleniowego do udzielania pierwszej pomocy na potrzeby komendy - </t>
    </r>
    <r>
      <rPr>
        <b/>
        <sz val="8"/>
        <color theme="1"/>
        <rFont val="Calibri"/>
        <family val="2"/>
        <charset val="238"/>
        <scheme val="minor"/>
      </rPr>
      <t>dotacja Fundusz Wsparcia PSP od gm. Miedzichowo</t>
    </r>
  </si>
  <si>
    <r>
      <t xml:space="preserve">Dofinansowanie zakupu nowego samochodu specjalnego lekkiego kwatermistrzowskiego, instalacji fotowoltaicznej oraz zestawu szkoleniowego do udzielania pierwszej pomocy na potrzeby komendy - </t>
    </r>
    <r>
      <rPr>
        <b/>
        <sz val="8"/>
        <color theme="1"/>
        <rFont val="Calibri"/>
        <family val="2"/>
        <charset val="238"/>
        <scheme val="minor"/>
      </rPr>
      <t>dotacja Fundusz Wsparcia PSP od gm. Zbąszyń</t>
    </r>
  </si>
  <si>
    <r>
      <t xml:space="preserve">Modernizacja systemów IT w budynku JRG i KP PSP w Nowym Tomyślu - </t>
    </r>
    <r>
      <rPr>
        <b/>
        <sz val="9"/>
        <color theme="1"/>
        <rFont val="Calibri"/>
        <family val="2"/>
        <charset val="238"/>
        <scheme val="minor"/>
      </rPr>
      <t>dotacja celowa z budżetu państwa</t>
    </r>
  </si>
  <si>
    <r>
      <t xml:space="preserve">Rozbudowa instalacji fotowoltaicznej w budynku JRG i KP PSP w Nowym Tomyślu </t>
    </r>
    <r>
      <rPr>
        <b/>
        <sz val="9"/>
        <color theme="1"/>
        <rFont val="Calibri"/>
        <family val="2"/>
        <charset val="238"/>
        <scheme val="minor"/>
      </rPr>
      <t>- dotacja celowa z budżetu państwa</t>
    </r>
  </si>
  <si>
    <r>
      <t xml:space="preserve">Modernizacj sieci łączności w KP PSP w Nowym Tomyślu </t>
    </r>
    <r>
      <rPr>
        <b/>
        <sz val="9"/>
        <color theme="1"/>
        <rFont val="Calibri"/>
        <family val="2"/>
        <charset val="238"/>
      </rPr>
      <t>- dotacja celowa z budżetu państwa</t>
    </r>
  </si>
  <si>
    <r>
      <t>Rozbudowa i przebudowa szpitala w Nowym Tomyślu - etap I -</t>
    </r>
    <r>
      <rPr>
        <b/>
        <sz val="9"/>
        <color theme="1"/>
        <rFont val="Calibri"/>
        <family val="2"/>
        <charset val="238"/>
        <scheme val="minor"/>
      </rPr>
      <t xml:space="preserve">  dofinansowanie z Rządowego Funduszu Polski Ład</t>
    </r>
  </si>
  <si>
    <r>
      <t>Doposażenie SP ZOZ im. Doktora Kazimierza Hołogi w Nowym Tomyślu jako działanie naprawcze w kontekście pandemii COVID-19 -</t>
    </r>
    <r>
      <rPr>
        <b/>
        <sz val="9"/>
        <color theme="1"/>
        <rFont val="Calibri"/>
        <family val="2"/>
        <charset val="238"/>
        <scheme val="minor"/>
      </rPr>
      <t xml:space="preserve"> dotacja z udziałem środków UE</t>
    </r>
  </si>
  <si>
    <r>
      <t>zakupy covidowe z 2021 roku -</t>
    </r>
    <r>
      <rPr>
        <b/>
        <sz val="10"/>
        <color theme="1"/>
        <rFont val="Calibri"/>
        <family val="2"/>
        <charset val="238"/>
        <scheme val="minor"/>
      </rPr>
      <t xml:space="preserve">  dotacja z udziałem środków UE</t>
    </r>
  </si>
  <si>
    <r>
      <t>Modernizacja i doposażenie infrastruktury edukacyjnej na terenie Powiatu Nowotomyskiego w celu rozwoju nowoczesnego kształcenia zawodowego za 2022 rok</t>
    </r>
    <r>
      <rPr>
        <b/>
        <sz val="10"/>
        <color theme="1"/>
        <rFont val="Calibri"/>
        <family val="2"/>
        <charset val="238"/>
        <scheme val="minor"/>
      </rPr>
      <t xml:space="preserve"> -  dotacja z udziałem środków UE</t>
    </r>
  </si>
  <si>
    <r>
      <t xml:space="preserve">Strzelnica w powiecie 2023 - utworzenie strzelnicy wirtualnej w Zespole Szkół nr 1 w Zbąszyniu - </t>
    </r>
    <r>
      <rPr>
        <b/>
        <sz val="10"/>
        <color theme="1"/>
        <rFont val="Calibri"/>
        <family val="2"/>
        <charset val="238"/>
        <scheme val="minor"/>
      </rPr>
      <t>środki na strzelnice z MON</t>
    </r>
  </si>
  <si>
    <r>
      <t xml:space="preserve">Modernizacja bloku operacyjnego Szpitala Powiatowego w Nowym Tomyślu oraz roboty dostosowawcze w obrębie oddziału chirurgicznego i ginekologicznego </t>
    </r>
    <r>
      <rPr>
        <b/>
        <sz val="10"/>
        <color theme="1"/>
        <rFont val="Calibri"/>
        <family val="2"/>
        <charset val="238"/>
        <scheme val="minor"/>
      </rPr>
      <t>- dotacja z gm. Lwówek</t>
    </r>
  </si>
  <si>
    <r>
      <t xml:space="preserve">Modernizacja bloku operacyjnego Szpitala Powiatowego w Nowym Tomyślu oraz roboty dostosowawcze w obrębie oddziału chirurgicznego i ginekologicznego </t>
    </r>
    <r>
      <rPr>
        <b/>
        <sz val="10"/>
        <color theme="1"/>
        <rFont val="Calibri"/>
        <family val="2"/>
        <charset val="238"/>
        <scheme val="minor"/>
      </rPr>
      <t>- dotacja z gm. Nowy Tomyśl</t>
    </r>
  </si>
  <si>
    <r>
      <t xml:space="preserve">Modernizacja bloku operacyjnego Szpitala Powiatowego w Nowym Tomyślu oraz roboty dostosowawcze w obrębie oddziału chirurgicznego i ginekologicznego </t>
    </r>
    <r>
      <rPr>
        <b/>
        <sz val="10"/>
        <color theme="1"/>
        <rFont val="Calibri"/>
        <family val="2"/>
        <charset val="238"/>
        <scheme val="minor"/>
      </rPr>
      <t>- dotacja z gm. Opalenica</t>
    </r>
  </si>
  <si>
    <r>
      <t xml:space="preserve">Modernizacja bloku operacyjnego Szpitala Powiatowego w Nowym Tomyślu oraz roboty dostosowawcze w obrębie oddziału chirurgicznego i ginekologicznego </t>
    </r>
    <r>
      <rPr>
        <b/>
        <sz val="10"/>
        <color theme="1"/>
        <rFont val="Calibri"/>
        <family val="2"/>
        <charset val="238"/>
        <scheme val="minor"/>
      </rPr>
      <t>- dotacja z gm. Pniewy</t>
    </r>
  </si>
  <si>
    <r>
      <t xml:space="preserve">Modernizacja bloku operacyjnego Szpitala Powiatowego w Nowym Tomyślu oraz roboty dostosowawcze w obrębie oddziału chirurgicznego i ginekologicznego </t>
    </r>
    <r>
      <rPr>
        <b/>
        <sz val="10"/>
        <color theme="1"/>
        <rFont val="Calibri"/>
        <family val="2"/>
        <charset val="238"/>
        <scheme val="minor"/>
      </rPr>
      <t>- dotacja z budżetu państwa</t>
    </r>
  </si>
  <si>
    <t>Modernizacja budynków SOSzW w Zbąszyniu</t>
  </si>
  <si>
    <t xml:space="preserve">Zakup nowego samochodu specjalnego lekkiego kwatermistrzowskiego na potrzeby KP PSP </t>
  </si>
  <si>
    <t>Modernizacja systemów łączności w KP PSP w Nowym Tomyślu</t>
  </si>
  <si>
    <t>Rozbudowa instalacji fotowoltaicznej w KP PSP w Nowym Tomyślu</t>
  </si>
  <si>
    <t>Kompleksowa modernizacja energetyczna wraz z przebudową budynku Zespołu Szkół nr 1 w Zbąszyniu</t>
  </si>
  <si>
    <r>
      <t>Budowa kładki pieszo-rowerowej nad rzeką Obrą w m. Nowa Wieś Zbąska oraz kładki pieszo-rowerowej nad rzeką Czarna Woda m.Komorowo na drodze powiatowej nr 1731P -</t>
    </r>
    <r>
      <rPr>
        <b/>
        <sz val="9"/>
        <color theme="1"/>
        <rFont val="Calibri"/>
        <family val="2"/>
        <charset val="238"/>
        <scheme val="minor"/>
      </rPr>
      <t xml:space="preserve"> dofinansowanie z Rządowego Funduszu Polski Ład</t>
    </r>
  </si>
  <si>
    <r>
      <t>Modernizacja energetyczna budynków Zespołu Szkół nr 1 w Nowym Tomyślu przy ul. E.Sczanieckiej -</t>
    </r>
    <r>
      <rPr>
        <b/>
        <sz val="9"/>
        <color theme="1"/>
        <rFont val="Calibri"/>
        <family val="2"/>
        <charset val="238"/>
        <scheme val="minor"/>
      </rPr>
      <t xml:space="preserve"> współfinansowane ze srodków EFRR w ramach WRPO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</si>
  <si>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</si>
  <si>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Budowa kładki pieszo-rowerowej nad rzeka Obra w m. Nowa Wieś Zbąska oraz nad rzeką Czarna Woda  Komorowo 1731P</t>
  </si>
  <si>
    <t xml:space="preserve">Rozbudowa drogi powiatowej 2749P na odcinku Porażyn Tartak - Kopanki - budowa ścieżki pieszo - rowerowej </t>
  </si>
  <si>
    <t xml:space="preserve">Budowa drogi powiatowej nr 1731P Zębowo do granicy Powiatu nowotomyskiego </t>
  </si>
  <si>
    <t xml:space="preserve">Przebudowa drogi powiatowej nr 2709P Opalenica -Lwówek - dokumentacja projektowa </t>
  </si>
  <si>
    <t xml:space="preserve">Przebudowa pasa drogowego nr 2713P Łomnica -Nowy Dwór - etap II </t>
  </si>
  <si>
    <t xml:space="preserve">Rozbudowa drogi powiatowej nr 2755P w zakresie budowy ścieżki pieszo-rowerowej na odc. Boruja Nowa - Jabłonna </t>
  </si>
  <si>
    <t>Wykonanie odnowienia poprzecznego  na drodze powiatowej nr 2735P na ul. Szkolnej w m. Bolewice.</t>
  </si>
  <si>
    <t>Przebudowa kanalizacji deszczowej przy drodze powiatowej nr 2774P w miejscowości Miedzichowo</t>
  </si>
  <si>
    <t>Rozbudowa i dostosowanie pomieszczeń serwerowni Starostwa do ppoż.</t>
  </si>
  <si>
    <t>Modernizacja sieci informatycznej KP PSP w Nowym Tomyślu</t>
  </si>
  <si>
    <t>Strzelnica w powiecie 2023 - utworzenie strzelnicy wirtualnej w Zespole Szkół nr 1 w Zbąszyniu</t>
  </si>
  <si>
    <t>Przebudowa Zespołu Szkół nr 2 w Nowym Tomyślu polegająca na wykonaniu przejścia między ZS nr 2 a WSPiA</t>
  </si>
  <si>
    <t>Wydatki na zakupy inwestycyjne jednostek budżetowych - urządzenie wielofunkcyjne</t>
  </si>
  <si>
    <t xml:space="preserve">Rozbudowa i przebudowa budynku  PODGIK w Nowym Tomyślu </t>
  </si>
  <si>
    <t xml:space="preserve">Wyposażenie środowisk informatycznych wojewódzkich ,powiatowych i miejskich podmiotów leczniczych w narzędzia informatyczne umożliwiające  wdrożenie Elektronicznej Dokumentacji Medycznej oraz stworzenie sieci wymiany danych  między podmiotami  leczniczymi  samorządu województwa </t>
  </si>
  <si>
    <t xml:space="preserve">Rozbudowa i przebudowa szpitala w Nowym Tomyślu - etap I  </t>
  </si>
  <si>
    <t xml:space="preserve">Modernizacja energetyczna budynków Zespołu Szkół nr 1 w Nowym Tomyślu przy ul. E. Sczanieckiej </t>
  </si>
  <si>
    <t xml:space="preserve">Termomodernizacja budynku biurowego Starost. przy ul. Poznańskiej 33 w Nowym Tomyślu wraz z wymianą okien i montażem źródeł energii </t>
  </si>
  <si>
    <t>Modernizacja bloku operacyjnego Szpitala Powiatowego w Nowym Tomyślu oraz roboty dostosowawcze w obrębie oddziału chirurgicznego i ginekologicznego</t>
  </si>
  <si>
    <r>
      <t>Remont drogi powiatowej nr 2714P Róża - Sątopy</t>
    </r>
    <r>
      <rPr>
        <b/>
        <sz val="10"/>
        <color theme="1"/>
        <rFont val="Calibri"/>
        <family val="2"/>
        <charset val="238"/>
        <scheme val="minor"/>
      </rPr>
      <t xml:space="preserve"> - środki z BGK</t>
    </r>
  </si>
  <si>
    <r>
      <t xml:space="preserve">Remont drogi powiatowej nr 2706P Trzciel - Jabłonka Stara - </t>
    </r>
    <r>
      <rPr>
        <b/>
        <sz val="10"/>
        <color theme="1"/>
        <rFont val="Calibri"/>
        <family val="2"/>
        <charset val="238"/>
        <scheme val="minor"/>
      </rPr>
      <t>środki z BGK</t>
    </r>
  </si>
  <si>
    <t>2440</t>
  </si>
  <si>
    <r>
      <rPr>
        <b/>
        <sz val="10"/>
        <color theme="1"/>
        <rFont val="Calibri"/>
        <family val="2"/>
        <charset val="238"/>
        <scheme val="minor"/>
      </rPr>
      <t>Środki z Funduszu Wsparcia</t>
    </r>
    <r>
      <rPr>
        <sz val="10"/>
        <color theme="1"/>
        <rFont val="Calibri"/>
        <family val="2"/>
        <charset val="238"/>
        <scheme val="minor"/>
      </rPr>
      <t xml:space="preserve"> dla KPSP na zakupy bieżące KPPSP w Nowym Tomyślu</t>
    </r>
  </si>
  <si>
    <r>
      <t xml:space="preserve">Rozbudowa drogi powatowej nr 2755P w zakresie budowy ścieżki pieszo-rowerowej na odc. Boruja Nowa - Jabłonna - </t>
    </r>
    <r>
      <rPr>
        <b/>
        <sz val="9"/>
        <color theme="1"/>
        <rFont val="Calibri"/>
        <family val="2"/>
        <charset val="238"/>
        <scheme val="minor"/>
      </rPr>
      <t>dotacja Nowotomyska Izba Gospodarcza</t>
    </r>
  </si>
  <si>
    <r>
      <t xml:space="preserve">Rozbudowa drogi powatowej nr 2755P w zakresie budowy ścieżki pieszo-rowerowej na odc. Boruja Nowa - Jabłonna - </t>
    </r>
    <r>
      <rPr>
        <b/>
        <sz val="9"/>
        <color theme="1"/>
        <rFont val="Calibri"/>
        <family val="2"/>
        <charset val="238"/>
        <scheme val="minor"/>
      </rPr>
      <t>dotacja gm. Rakoniewice</t>
    </r>
  </si>
  <si>
    <r>
      <t xml:space="preserve">Rozbudowa drogi powatowej nr 2755P w zakresie budowy ścieżki pieszo-rowerowej na odc. Boruja Nowa - Jabłonna - </t>
    </r>
    <r>
      <rPr>
        <b/>
        <sz val="9"/>
        <color theme="1"/>
        <rFont val="Calibri"/>
        <family val="2"/>
        <charset val="238"/>
        <scheme val="minor"/>
      </rPr>
      <t>dotacja pow. Grodziski</t>
    </r>
  </si>
  <si>
    <t>Przewozy autobusowe na liniach komunikacyjnych w granicach Powiatu Nowotomyskiego -dotacja dla  Związku Powiatowo Gminnego  "Wielkopolski Transport Regionalny"</t>
  </si>
  <si>
    <t>Wydatki na zakupy inwestycyjne jednostek budżetowych - zakup konia szkółkowego</t>
  </si>
  <si>
    <t>w tym</t>
  </si>
  <si>
    <t>Budowa kładki pieszo-rowerowej nad rzeką Czarna Woda  Komorowo 1731P</t>
  </si>
  <si>
    <t xml:space="preserve">Budowa kładki pieszo-rowerowej nad rzeką Obra w m. Nowa Wieś Zbąska </t>
  </si>
  <si>
    <t>Budowa kładki pieszo-rowerowej nad rzeką Obra w m. Nowa Wieś Zbąska oraz nad rzeką Czarna Woda  Komorowo 1731P</t>
  </si>
  <si>
    <t>Budowa kładki pieszo-rowerowej nad rzeka Obrą w m. Nowa Wieś Zbąska (Gmina Zbąszyń)</t>
  </si>
  <si>
    <t>Budowa kładki pieszo-rowerowej nad rzeką Czarna Woda  Komorowo 1731P (Gmina Lwówek)</t>
  </si>
  <si>
    <t>Budowa kładki pieszo-rowerowej nad rzeką Obrą w m. Nowa Wieś Zbąska (Gmina Zbąszyń)</t>
  </si>
  <si>
    <t xml:space="preserve">   </t>
  </si>
  <si>
    <r>
      <t xml:space="preserve">Inwestycje drogowe - dokumentacje projektowe </t>
    </r>
    <r>
      <rPr>
        <sz val="9"/>
        <color rgb="FF0070C0"/>
        <rFont val="Calibri"/>
        <family val="2"/>
        <charset val="238"/>
        <scheme val="minor"/>
      </rPr>
      <t>( Przebudowa mostu wraz z odcinkiem drogi powiatowej nr 2738P w m. Śliwno - Gmina Kuślin)</t>
    </r>
  </si>
  <si>
    <r>
      <t>Wiata garażowa wraz z infrastrukturą</t>
    </r>
    <r>
      <rPr>
        <sz val="9"/>
        <color rgb="FF0070C0"/>
        <rFont val="Calibri"/>
        <family val="2"/>
        <charset val="238"/>
        <scheme val="minor"/>
      </rPr>
      <t xml:space="preserve"> (Obwód drogowy w Opalenicy)</t>
    </r>
  </si>
  <si>
    <t>101615mb</t>
  </si>
  <si>
    <t>Gmina Lwówek</t>
  </si>
  <si>
    <t>13029mb</t>
  </si>
  <si>
    <t>Gmina Opalenica</t>
  </si>
  <si>
    <t>3382mb</t>
  </si>
  <si>
    <t>Gmina Kuslin</t>
  </si>
  <si>
    <t>6266mb</t>
  </si>
  <si>
    <t>Gmina Nowy Tomyśl</t>
  </si>
  <si>
    <t>Gmina Miedzichowo</t>
  </si>
  <si>
    <t>6876mb</t>
  </si>
  <si>
    <t>Gmina Zbąszyń</t>
  </si>
  <si>
    <t>31851mb</t>
  </si>
  <si>
    <t>Wymiana barieroporęczy, barier sprężystych i montaż barier (1731P Komorowo (most) oraz 2731P w m. Posadowo</t>
  </si>
  <si>
    <t>ścinak poboczy 2751P dakowy Mokre-Troszczyn 6716m2</t>
  </si>
  <si>
    <t>ścinka pobocza 2720P Chrośnica-Stefanowice 8900m2</t>
  </si>
  <si>
    <t>Ścinak pobocza Zębvowo-Lwówek 11400m2</t>
  </si>
  <si>
    <t>w tym ścinka poboczy:</t>
  </si>
  <si>
    <t>oraz w tym uzupełnianie poboczy kruszywem:</t>
  </si>
  <si>
    <t>droga 2739PNiegolewo (prawie 889Mg)</t>
  </si>
  <si>
    <t>droga 2720P w m. Stefanowice (196Mg kruszywa)</t>
  </si>
  <si>
    <t>droga pow. 1731P w m. Komorowo (1000Mg kruszywa)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</si>
</sst>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.25"/>
      <color indexed="8"/>
      <name val="Arial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8.2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name val="Arial"/>
      <family val="2"/>
      <charset val="238"/>
    </font>
    <font>
      <sz val="11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34" fillId="0" borderId="0"/>
  </cellStyleXfs>
  <cellXfs count="96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2" fillId="2" borderId="1" xfId="0" applyFont="1" applyFill="1" applyBorder="1"/>
    <xf numFmtId="4" fontId="12" fillId="2" borderId="1" xfId="0" applyNumberFormat="1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12" fillId="4" borderId="1" xfId="0" applyFont="1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4" fontId="12" fillId="4" borderId="1" xfId="0" applyNumberFormat="1" applyFont="1" applyFill="1" applyBorder="1"/>
    <xf numFmtId="0" fontId="12" fillId="5" borderId="1" xfId="0" applyFont="1" applyFill="1" applyBorder="1"/>
    <xf numFmtId="0" fontId="0" fillId="5" borderId="1" xfId="0" applyFill="1" applyBorder="1"/>
    <xf numFmtId="4" fontId="12" fillId="5" borderId="1" xfId="0" applyNumberFormat="1" applyFont="1" applyFill="1" applyBorder="1"/>
    <xf numFmtId="0" fontId="0" fillId="4" borderId="1" xfId="0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3" fillId="6" borderId="0" xfId="0" applyFont="1" applyFill="1" applyAlignment="1">
      <alignment vertical="center"/>
    </xf>
    <xf numFmtId="0" fontId="13" fillId="6" borderId="0" xfId="0" applyFont="1" applyFill="1"/>
    <xf numFmtId="0" fontId="0" fillId="6" borderId="0" xfId="0" applyFill="1"/>
    <xf numFmtId="0" fontId="13" fillId="7" borderId="0" xfId="0" applyFont="1" applyFill="1" applyAlignment="1">
      <alignment vertical="center"/>
    </xf>
    <xf numFmtId="0" fontId="0" fillId="7" borderId="0" xfId="0" applyFill="1"/>
    <xf numFmtId="0" fontId="0" fillId="0" borderId="1" xfId="0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4" fontId="17" fillId="0" borderId="1" xfId="0" applyNumberFormat="1" applyFont="1" applyBorder="1"/>
    <xf numFmtId="0" fontId="17" fillId="0" borderId="1" xfId="0" applyFont="1" applyBorder="1" applyAlignment="1">
      <alignment wrapText="1"/>
    </xf>
    <xf numFmtId="4" fontId="18" fillId="3" borderId="1" xfId="0" applyNumberFormat="1" applyFont="1" applyFill="1" applyBorder="1"/>
    <xf numFmtId="4" fontId="16" fillId="10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3" borderId="1" xfId="0" applyFont="1" applyFill="1" applyBorder="1" applyAlignment="1">
      <alignment horizontal="left"/>
    </xf>
    <xf numFmtId="49" fontId="19" fillId="10" borderId="5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1" xfId="1" applyFont="1" applyBorder="1" applyAlignment="1"/>
    <xf numFmtId="43" fontId="0" fillId="9" borderId="1" xfId="1" applyFont="1" applyFill="1" applyBorder="1" applyAlignment="1"/>
    <xf numFmtId="0" fontId="21" fillId="2" borderId="1" xfId="0" applyFont="1" applyFill="1" applyBorder="1" applyAlignment="1">
      <alignment horizontal="left"/>
    </xf>
    <xf numFmtId="0" fontId="21" fillId="5" borderId="1" xfId="0" applyFont="1" applyFill="1" applyBorder="1"/>
    <xf numFmtId="4" fontId="21" fillId="5" borderId="1" xfId="0" applyNumberFormat="1" applyFont="1" applyFill="1" applyBorder="1"/>
    <xf numFmtId="0" fontId="21" fillId="4" borderId="1" xfId="0" applyFont="1" applyFill="1" applyBorder="1"/>
    <xf numFmtId="4" fontId="21" fillId="4" borderId="1" xfId="0" applyNumberFormat="1" applyFont="1" applyFill="1" applyBorder="1"/>
    <xf numFmtId="0" fontId="21" fillId="2" borderId="1" xfId="0" applyFont="1" applyFill="1" applyBorder="1"/>
    <xf numFmtId="4" fontId="21" fillId="2" borderId="1" xfId="0" applyNumberFormat="1" applyFont="1" applyFill="1" applyBorder="1"/>
    <xf numFmtId="0" fontId="0" fillId="9" borderId="1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2" fillId="13" borderId="1" xfId="0" applyFont="1" applyFill="1" applyBorder="1"/>
    <xf numFmtId="0" fontId="21" fillId="13" borderId="1" xfId="0" applyFont="1" applyFill="1" applyBorder="1"/>
    <xf numFmtId="0" fontId="26" fillId="0" borderId="1" xfId="0" applyFont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/>
    </xf>
    <xf numFmtId="4" fontId="18" fillId="0" borderId="1" xfId="0" applyNumberFormat="1" applyFont="1" applyBorder="1"/>
    <xf numFmtId="4" fontId="30" fillId="10" borderId="5" xfId="0" applyNumberFormat="1" applyFont="1" applyFill="1" applyBorder="1" applyAlignment="1" applyProtection="1">
      <alignment horizontal="right" vertical="center" wrapText="1"/>
      <protection locked="0"/>
    </xf>
    <xf numFmtId="4" fontId="27" fillId="2" borderId="1" xfId="0" applyNumberFormat="1" applyFont="1" applyFill="1" applyBorder="1"/>
    <xf numFmtId="0" fontId="15" fillId="11" borderId="0" xfId="0" applyFont="1" applyFill="1" applyAlignment="1">
      <alignment wrapText="1"/>
    </xf>
    <xf numFmtId="4" fontId="12" fillId="11" borderId="1" xfId="0" applyNumberFormat="1" applyFont="1" applyFill="1" applyBorder="1"/>
    <xf numFmtId="4" fontId="0" fillId="11" borderId="1" xfId="0" applyNumberFormat="1" applyFill="1" applyBorder="1"/>
    <xf numFmtId="0" fontId="0" fillId="11" borderId="2" xfId="0" applyFill="1" applyBorder="1"/>
    <xf numFmtId="4" fontId="17" fillId="11" borderId="2" xfId="0" applyNumberFormat="1" applyFont="1" applyFill="1" applyBorder="1"/>
    <xf numFmtId="4" fontId="17" fillId="11" borderId="1" xfId="0" applyNumberFormat="1" applyFont="1" applyFill="1" applyBorder="1"/>
    <xf numFmtId="4" fontId="25" fillId="11" borderId="1" xfId="0" applyNumberFormat="1" applyFont="1" applyFill="1" applyBorder="1"/>
    <xf numFmtId="4" fontId="23" fillId="11" borderId="1" xfId="0" applyNumberFormat="1" applyFont="1" applyFill="1" applyBorder="1"/>
    <xf numFmtId="4" fontId="24" fillId="11" borderId="1" xfId="0" applyNumberFormat="1" applyFont="1" applyFill="1" applyBorder="1"/>
    <xf numFmtId="4" fontId="22" fillId="11" borderId="1" xfId="0" applyNumberFormat="1" applyFont="1" applyFill="1" applyBorder="1"/>
    <xf numFmtId="4" fontId="22" fillId="11" borderId="2" xfId="0" applyNumberFormat="1" applyFont="1" applyFill="1" applyBorder="1"/>
    <xf numFmtId="4" fontId="24" fillId="11" borderId="2" xfId="0" applyNumberFormat="1" applyFont="1" applyFill="1" applyBorder="1"/>
    <xf numFmtId="0" fontId="0" fillId="11" borderId="0" xfId="0" applyFill="1"/>
    <xf numFmtId="4" fontId="21" fillId="11" borderId="1" xfId="0" applyNumberFormat="1" applyFont="1" applyFill="1" applyBorder="1"/>
    <xf numFmtId="4" fontId="18" fillId="11" borderId="1" xfId="0" applyNumberFormat="1" applyFont="1" applyFill="1" applyBorder="1"/>
    <xf numFmtId="4" fontId="26" fillId="11" borderId="2" xfId="0" applyNumberFormat="1" applyFont="1" applyFill="1" applyBorder="1" applyAlignment="1">
      <alignment horizontal="right" vertical="top" shrinkToFit="1"/>
    </xf>
    <xf numFmtId="4" fontId="18" fillId="11" borderId="2" xfId="0" applyNumberFormat="1" applyFont="1" applyFill="1" applyBorder="1"/>
    <xf numFmtId="0" fontId="18" fillId="11" borderId="2" xfId="0" applyFont="1" applyFill="1" applyBorder="1"/>
    <xf numFmtId="4" fontId="27" fillId="11" borderId="1" xfId="0" applyNumberFormat="1" applyFont="1" applyFill="1" applyBorder="1"/>
    <xf numFmtId="4" fontId="18" fillId="11" borderId="2" xfId="0" applyNumberFormat="1" applyFont="1" applyFill="1" applyBorder="1" applyAlignment="1">
      <alignment horizontal="right" vertical="top" shrinkToFit="1"/>
    </xf>
    <xf numFmtId="0" fontId="13" fillId="14" borderId="12" xfId="0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0" fontId="11" fillId="14" borderId="0" xfId="0" applyFont="1" applyFill="1" applyAlignment="1">
      <alignment vertical="center"/>
    </xf>
    <xf numFmtId="0" fontId="11" fillId="14" borderId="10" xfId="0" applyFont="1" applyFill="1" applyBorder="1" applyAlignment="1">
      <alignment horizontal="left" wrapText="1"/>
    </xf>
    <xf numFmtId="4" fontId="11" fillId="14" borderId="10" xfId="0" applyNumberFormat="1" applyFont="1" applyFill="1" applyBorder="1" applyAlignment="1">
      <alignment vertical="center"/>
    </xf>
    <xf numFmtId="0" fontId="11" fillId="14" borderId="10" xfId="0" applyFont="1" applyFill="1" applyBorder="1" applyAlignment="1">
      <alignment vertical="center"/>
    </xf>
    <xf numFmtId="0" fontId="11" fillId="15" borderId="0" xfId="0" applyFont="1" applyFill="1"/>
    <xf numFmtId="0" fontId="13" fillId="5" borderId="10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11" fillId="5" borderId="0" xfId="0" applyFont="1" applyFill="1"/>
    <xf numFmtId="4" fontId="12" fillId="5" borderId="10" xfId="0" applyNumberFormat="1" applyFont="1" applyFill="1" applyBorder="1" applyAlignment="1">
      <alignment vertical="center"/>
    </xf>
    <xf numFmtId="4" fontId="12" fillId="15" borderId="10" xfId="0" applyNumberFormat="1" applyFont="1" applyFill="1" applyBorder="1"/>
    <xf numFmtId="0" fontId="11" fillId="5" borderId="10" xfId="0" applyFont="1" applyFill="1" applyBorder="1" applyAlignment="1">
      <alignment horizontal="left"/>
    </xf>
    <xf numFmtId="43" fontId="12" fillId="5" borderId="10" xfId="1" applyFont="1" applyFill="1" applyBorder="1" applyAlignment="1">
      <alignment vertical="center"/>
    </xf>
    <xf numFmtId="49" fontId="12" fillId="16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16" borderId="5" xfId="0" applyNumberFormat="1" applyFont="1" applyFill="1" applyBorder="1" applyAlignment="1" applyProtection="1">
      <alignment horizontal="left" vertical="center" wrapText="1"/>
      <protection locked="0"/>
    </xf>
    <xf numFmtId="4" fontId="12" fillId="16" borderId="1" xfId="0" applyNumberFormat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/>
    </xf>
    <xf numFmtId="43" fontId="12" fillId="4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43" fontId="12" fillId="2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/>
    </xf>
    <xf numFmtId="4" fontId="11" fillId="3" borderId="1" xfId="0" applyNumberFormat="1" applyFont="1" applyFill="1" applyBorder="1" applyAlignment="1">
      <alignment vertical="center"/>
    </xf>
    <xf numFmtId="43" fontId="11" fillId="3" borderId="1" xfId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9" fontId="26" fillId="17" borderId="15" xfId="0" applyNumberFormat="1" applyFont="1" applyFill="1" applyBorder="1" applyAlignment="1" applyProtection="1">
      <alignment horizontal="left" vertical="center" wrapText="1"/>
      <protection locked="0"/>
    </xf>
    <xf numFmtId="4" fontId="11" fillId="10" borderId="1" xfId="0" applyNumberFormat="1" applyFont="1" applyFill="1" applyBorder="1" applyAlignment="1" applyProtection="1">
      <alignment vertical="center" wrapText="1"/>
      <protection locked="0"/>
    </xf>
    <xf numFmtId="49" fontId="31" fillId="18" borderId="2" xfId="0" applyNumberFormat="1" applyFont="1" applyFill="1" applyBorder="1" applyAlignment="1" applyProtection="1">
      <alignment vertical="center" wrapText="1"/>
      <protection locked="0"/>
    </xf>
    <xf numFmtId="43" fontId="11" fillId="9" borderId="1" xfId="1" applyFont="1" applyFill="1" applyBorder="1" applyAlignment="1">
      <alignment vertical="center"/>
    </xf>
    <xf numFmtId="0" fontId="26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/>
    </xf>
    <xf numFmtId="4" fontId="12" fillId="10" borderId="1" xfId="0" applyNumberFormat="1" applyFont="1" applyFill="1" applyBorder="1" applyAlignment="1" applyProtection="1">
      <alignment vertical="center" wrapText="1"/>
      <protection locked="0"/>
    </xf>
    <xf numFmtId="49" fontId="32" fillId="18" borderId="2" xfId="0" applyNumberFormat="1" applyFont="1" applyFill="1" applyBorder="1" applyAlignment="1" applyProtection="1">
      <alignment vertical="center" wrapText="1"/>
      <protection locked="0"/>
    </xf>
    <xf numFmtId="49" fontId="26" fillId="10" borderId="2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6" fillId="9" borderId="24" xfId="0" applyFont="1" applyFill="1" applyBorder="1" applyAlignment="1">
      <alignment vertical="center"/>
    </xf>
    <xf numFmtId="4" fontId="11" fillId="9" borderId="24" xfId="0" applyNumberFormat="1" applyFont="1" applyFill="1" applyBorder="1" applyAlignment="1">
      <alignment vertical="center"/>
    </xf>
    <xf numFmtId="49" fontId="12" fillId="16" borderId="23" xfId="0" applyNumberFormat="1" applyFont="1" applyFill="1" applyBorder="1" applyAlignment="1" applyProtection="1">
      <alignment horizontal="center" vertical="center" wrapText="1"/>
      <protection locked="0"/>
    </xf>
    <xf numFmtId="49" fontId="12" fillId="16" borderId="23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25" xfId="0" applyFont="1" applyFill="1" applyBorder="1" applyAlignment="1">
      <alignment vertical="center"/>
    </xf>
    <xf numFmtId="0" fontId="12" fillId="2" borderId="25" xfId="0" applyFont="1" applyFill="1" applyBorder="1"/>
    <xf numFmtId="4" fontId="12" fillId="2" borderId="25" xfId="0" applyNumberFormat="1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49" fontId="26" fillId="17" borderId="1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Border="1"/>
    <xf numFmtId="49" fontId="12" fillId="16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0" fontId="11" fillId="4" borderId="1" xfId="0" applyFont="1" applyFill="1" applyBorder="1"/>
    <xf numFmtId="0" fontId="11" fillId="0" borderId="26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49" fontId="26" fillId="10" borderId="24" xfId="0" applyNumberFormat="1" applyFont="1" applyFill="1" applyBorder="1" applyAlignment="1" applyProtection="1">
      <alignment vertical="center" wrapText="1"/>
      <protection locked="0"/>
    </xf>
    <xf numFmtId="43" fontId="11" fillId="9" borderId="24" xfId="1" applyFont="1" applyFill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49" fontId="26" fillId="17" borderId="32" xfId="0" applyNumberFormat="1" applyFont="1" applyFill="1" applyBorder="1" applyAlignment="1" applyProtection="1">
      <alignment horizontal="left" vertical="center" wrapText="1"/>
      <protection locked="0"/>
    </xf>
    <xf numFmtId="4" fontId="11" fillId="17" borderId="1" xfId="0" applyNumberFormat="1" applyFont="1" applyFill="1" applyBorder="1" applyAlignment="1" applyProtection="1">
      <alignment vertical="center" wrapText="1"/>
      <protection locked="0"/>
    </xf>
    <xf numFmtId="49" fontId="26" fillId="10" borderId="1" xfId="0" applyNumberFormat="1" applyFont="1" applyFill="1" applyBorder="1" applyAlignment="1" applyProtection="1">
      <alignment vertical="center" wrapText="1"/>
      <protection locked="0"/>
    </xf>
    <xf numFmtId="0" fontId="26" fillId="0" borderId="1" xfId="0" applyFont="1" applyBorder="1" applyAlignment="1">
      <alignment horizontal="left"/>
    </xf>
    <xf numFmtId="49" fontId="26" fillId="17" borderId="33" xfId="0" applyNumberFormat="1" applyFont="1" applyFill="1" applyBorder="1" applyAlignment="1" applyProtection="1">
      <alignment horizontal="left" vertical="center" wrapText="1"/>
      <protection locked="0"/>
    </xf>
    <xf numFmtId="4" fontId="11" fillId="10" borderId="24" xfId="0" applyNumberFormat="1" applyFont="1" applyFill="1" applyBorder="1" applyAlignment="1" applyProtection="1">
      <alignment vertical="center" wrapText="1"/>
      <protection locked="0"/>
    </xf>
    <xf numFmtId="0" fontId="27" fillId="2" borderId="1" xfId="0" applyFont="1" applyFill="1" applyBorder="1"/>
    <xf numFmtId="43" fontId="11" fillId="0" borderId="1" xfId="1" applyFont="1" applyBorder="1" applyAlignment="1">
      <alignment vertical="center"/>
    </xf>
    <xf numFmtId="4" fontId="12" fillId="10" borderId="24" xfId="0" applyNumberFormat="1" applyFont="1" applyFill="1" applyBorder="1" applyAlignment="1" applyProtection="1">
      <alignment vertical="center" wrapText="1"/>
      <protection locked="0"/>
    </xf>
    <xf numFmtId="49" fontId="26" fillId="17" borderId="1" xfId="0" applyNumberFormat="1" applyFont="1" applyFill="1" applyBorder="1" applyAlignment="1" applyProtection="1">
      <alignment vertical="center" wrapText="1"/>
      <protection locked="0"/>
    </xf>
    <xf numFmtId="4" fontId="12" fillId="17" borderId="1" xfId="0" applyNumberFormat="1" applyFont="1" applyFill="1" applyBorder="1" applyAlignment="1" applyProtection="1">
      <alignment vertical="center" wrapText="1"/>
      <protection locked="0"/>
    </xf>
    <xf numFmtId="43" fontId="11" fillId="9" borderId="1" xfId="1" applyFont="1" applyFill="1" applyBorder="1" applyAlignment="1">
      <alignment vertical="center" wrapText="1"/>
    </xf>
    <xf numFmtId="4" fontId="11" fillId="17" borderId="24" xfId="0" applyNumberFormat="1" applyFont="1" applyFill="1" applyBorder="1" applyAlignment="1" applyProtection="1">
      <alignment vertical="center" wrapText="1"/>
      <protection locked="0"/>
    </xf>
    <xf numFmtId="4" fontId="12" fillId="17" borderId="24" xfId="0" applyNumberFormat="1" applyFont="1" applyFill="1" applyBorder="1" applyAlignment="1" applyProtection="1">
      <alignment vertical="center" wrapText="1"/>
      <protection locked="0"/>
    </xf>
    <xf numFmtId="49" fontId="27" fillId="16" borderId="1" xfId="0" applyNumberFormat="1" applyFont="1" applyFill="1" applyBorder="1" applyAlignment="1" applyProtection="1">
      <alignment horizontal="left" vertical="center" wrapText="1"/>
      <protection locked="0"/>
    </xf>
    <xf numFmtId="0" fontId="27" fillId="2" borderId="25" xfId="0" applyFont="1" applyFill="1" applyBorder="1"/>
    <xf numFmtId="49" fontId="26" fillId="10" borderId="3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49" fontId="26" fillId="10" borderId="25" xfId="0" applyNumberFormat="1" applyFont="1" applyFill="1" applyBorder="1" applyAlignment="1" applyProtection="1">
      <alignment horizontal="left" vertical="center" wrapText="1"/>
      <protection locked="0"/>
    </xf>
    <xf numFmtId="43" fontId="11" fillId="9" borderId="25" xfId="1" applyFont="1" applyFill="1" applyBorder="1" applyAlignment="1">
      <alignment horizontal="right" vertical="center"/>
    </xf>
    <xf numFmtId="49" fontId="26" fillId="19" borderId="32" xfId="0" applyNumberFormat="1" applyFont="1" applyFill="1" applyBorder="1" applyAlignment="1" applyProtection="1">
      <alignment horizontal="left" vertical="center" wrapText="1"/>
      <protection locked="0"/>
    </xf>
    <xf numFmtId="0" fontId="26" fillId="17" borderId="33" xfId="0" applyFont="1" applyFill="1" applyBorder="1" applyAlignment="1" applyProtection="1">
      <alignment horizontal="left" vertical="center" wrapText="1"/>
      <protection locked="0"/>
    </xf>
    <xf numFmtId="49" fontId="12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10" borderId="33" xfId="0" applyNumberFormat="1" applyFont="1" applyFill="1" applyBorder="1" applyAlignment="1" applyProtection="1">
      <alignment horizontal="left" vertical="center" wrapText="1"/>
      <protection locked="0"/>
    </xf>
    <xf numFmtId="4" fontId="12" fillId="16" borderId="1" xfId="0" applyNumberFormat="1" applyFont="1" applyFill="1" applyBorder="1" applyAlignment="1" applyProtection="1">
      <alignment horizontal="right" vertical="center" wrapText="1"/>
      <protection locked="0"/>
    </xf>
    <xf numFmtId="49" fontId="26" fillId="17" borderId="34" xfId="0" applyNumberFormat="1" applyFont="1" applyFill="1" applyBorder="1" applyAlignment="1" applyProtection="1">
      <alignment horizontal="left" vertical="center" wrapText="1"/>
      <protection locked="0"/>
    </xf>
    <xf numFmtId="4" fontId="11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49" fontId="26" fillId="17" borderId="6" xfId="0" applyNumberFormat="1" applyFont="1" applyFill="1" applyBorder="1" applyAlignment="1" applyProtection="1">
      <alignment horizontal="left" vertical="center" wrapText="1"/>
      <protection locked="0"/>
    </xf>
    <xf numFmtId="0" fontId="13" fillId="20" borderId="10" xfId="0" applyFont="1" applyFill="1" applyBorder="1" applyAlignment="1">
      <alignment vertical="center"/>
    </xf>
    <xf numFmtId="0" fontId="12" fillId="20" borderId="10" xfId="0" applyFont="1" applyFill="1" applyBorder="1" applyAlignment="1">
      <alignment vertical="center"/>
    </xf>
    <xf numFmtId="43" fontId="11" fillId="9" borderId="35" xfId="1" applyFont="1" applyFill="1" applyBorder="1" applyAlignment="1">
      <alignment vertical="center"/>
    </xf>
    <xf numFmtId="4" fontId="11" fillId="10" borderId="35" xfId="0" applyNumberFormat="1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4" fontId="11" fillId="10" borderId="6" xfId="0" applyNumberFormat="1" applyFont="1" applyFill="1" applyBorder="1" applyAlignment="1" applyProtection="1">
      <alignment vertical="center" wrapText="1"/>
      <protection locked="0"/>
    </xf>
    <xf numFmtId="4" fontId="12" fillId="10" borderId="6" xfId="0" applyNumberFormat="1" applyFont="1" applyFill="1" applyBorder="1" applyAlignment="1" applyProtection="1">
      <alignment vertical="center" wrapText="1"/>
      <protection locked="0"/>
    </xf>
    <xf numFmtId="49" fontId="26" fillId="12" borderId="35" xfId="0" applyNumberFormat="1" applyFont="1" applyFill="1" applyBorder="1" applyAlignment="1" applyProtection="1">
      <alignment vertical="center" wrapText="1"/>
      <protection locked="0"/>
    </xf>
    <xf numFmtId="4" fontId="11" fillId="12" borderId="25" xfId="0" applyNumberFormat="1" applyFont="1" applyFill="1" applyBorder="1" applyAlignment="1" applyProtection="1">
      <alignment vertical="center" wrapText="1"/>
      <protection locked="0"/>
    </xf>
    <xf numFmtId="49" fontId="26" fillId="17" borderId="22" xfId="0" applyNumberFormat="1" applyFont="1" applyFill="1" applyBorder="1" applyAlignment="1" applyProtection="1">
      <alignment vertical="center" wrapText="1"/>
      <protection locked="0"/>
    </xf>
    <xf numFmtId="4" fontId="12" fillId="10" borderId="35" xfId="0" applyNumberFormat="1" applyFont="1" applyFill="1" applyBorder="1" applyAlignment="1" applyProtection="1">
      <alignment vertical="center" wrapText="1"/>
      <protection locked="0"/>
    </xf>
    <xf numFmtId="0" fontId="11" fillId="0" borderId="46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3" borderId="35" xfId="0" applyFont="1" applyFill="1" applyBorder="1" applyAlignment="1">
      <alignment vertical="center"/>
    </xf>
    <xf numFmtId="0" fontId="11" fillId="9" borderId="0" xfId="0" applyFont="1" applyFill="1" applyAlignment="1">
      <alignment horizontal="left" wrapText="1"/>
    </xf>
    <xf numFmtId="0" fontId="0" fillId="0" borderId="0" xfId="0" applyAlignment="1">
      <alignment wrapText="1"/>
    </xf>
    <xf numFmtId="49" fontId="12" fillId="16" borderId="40" xfId="0" applyNumberFormat="1" applyFont="1" applyFill="1" applyBorder="1" applyAlignment="1" applyProtection="1">
      <alignment horizontal="center" vertical="center" wrapText="1"/>
      <protection locked="0"/>
    </xf>
    <xf numFmtId="49" fontId="12" fillId="16" borderId="40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>
      <alignment horizontal="left"/>
    </xf>
    <xf numFmtId="0" fontId="26" fillId="9" borderId="35" xfId="0" applyFont="1" applyFill="1" applyBorder="1" applyAlignment="1">
      <alignment vertical="center" wrapText="1"/>
    </xf>
    <xf numFmtId="4" fontId="11" fillId="9" borderId="35" xfId="0" applyNumberFormat="1" applyFont="1" applyFill="1" applyBorder="1" applyAlignment="1">
      <alignment vertical="center"/>
    </xf>
    <xf numFmtId="0" fontId="26" fillId="9" borderId="35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right" vertical="center"/>
    </xf>
    <xf numFmtId="0" fontId="0" fillId="3" borderId="35" xfId="0" applyFill="1" applyBorder="1"/>
    <xf numFmtId="49" fontId="26" fillId="10" borderId="38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6" xfId="0" applyFont="1" applyFill="1" applyBorder="1" applyAlignment="1">
      <alignment horizontal="left"/>
    </xf>
    <xf numFmtId="4" fontId="11" fillId="9" borderId="41" xfId="0" applyNumberFormat="1" applyFont="1" applyFill="1" applyBorder="1" applyAlignment="1">
      <alignment vertical="center"/>
    </xf>
    <xf numFmtId="43" fontId="11" fillId="9" borderId="39" xfId="1" applyFont="1" applyFill="1" applyBorder="1" applyAlignment="1">
      <alignment vertical="center"/>
    </xf>
    <xf numFmtId="4" fontId="11" fillId="9" borderId="46" xfId="0" applyNumberFormat="1" applyFont="1" applyFill="1" applyBorder="1" applyAlignment="1">
      <alignment vertical="center"/>
    </xf>
    <xf numFmtId="0" fontId="9" fillId="9" borderId="35" xfId="0" applyFont="1" applyFill="1" applyBorder="1" applyAlignment="1">
      <alignment horizontal="left" wrapText="1"/>
    </xf>
    <xf numFmtId="0" fontId="11" fillId="3" borderId="37" xfId="0" applyFont="1" applyFill="1" applyBorder="1" applyAlignment="1">
      <alignment vertical="center"/>
    </xf>
    <xf numFmtId="0" fontId="11" fillId="3" borderId="43" xfId="0" applyFont="1" applyFill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43" fontId="11" fillId="10" borderId="6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3" fontId="11" fillId="9" borderId="0" xfId="1" applyFont="1" applyFill="1" applyBorder="1" applyAlignment="1">
      <alignment vertical="center"/>
    </xf>
    <xf numFmtId="0" fontId="11" fillId="9" borderId="0" xfId="0" applyFont="1" applyFill="1" applyAlignment="1">
      <alignment vertical="center"/>
    </xf>
    <xf numFmtId="0" fontId="26" fillId="9" borderId="0" xfId="0" applyFont="1" applyFill="1" applyAlignment="1">
      <alignment horizontal="left"/>
    </xf>
    <xf numFmtId="43" fontId="11" fillId="0" borderId="0" xfId="1" applyFont="1" applyBorder="1" applyAlignment="1">
      <alignment vertical="center"/>
    </xf>
    <xf numFmtId="0" fontId="11" fillId="9" borderId="0" xfId="0" applyFont="1" applyFill="1" applyAlignment="1">
      <alignment horizontal="left"/>
    </xf>
    <xf numFmtId="0" fontId="26" fillId="9" borderId="0" xfId="0" applyFont="1" applyFill="1" applyAlignment="1">
      <alignment horizontal="left" wrapText="1"/>
    </xf>
    <xf numFmtId="43" fontId="11" fillId="9" borderId="0" xfId="1" applyFont="1" applyFill="1" applyBorder="1" applyAlignment="1">
      <alignment vertical="center" wrapText="1"/>
    </xf>
    <xf numFmtId="0" fontId="0" fillId="9" borderId="0" xfId="0" applyFill="1"/>
    <xf numFmtId="0" fontId="11" fillId="9" borderId="0" xfId="0" applyFont="1" applyFill="1"/>
    <xf numFmtId="0" fontId="11" fillId="9" borderId="0" xfId="0" applyFont="1" applyFill="1" applyAlignment="1">
      <alignment horizontal="center" vertical="center"/>
    </xf>
    <xf numFmtId="0" fontId="11" fillId="0" borderId="0" xfId="0" applyFont="1"/>
    <xf numFmtId="0" fontId="0" fillId="0" borderId="37" xfId="0" applyBorder="1"/>
    <xf numFmtId="0" fontId="0" fillId="0" borderId="43" xfId="0" applyBorder="1"/>
    <xf numFmtId="0" fontId="0" fillId="0" borderId="36" xfId="0" applyBorder="1"/>
    <xf numFmtId="0" fontId="0" fillId="0" borderId="35" xfId="0" applyBorder="1"/>
    <xf numFmtId="4" fontId="11" fillId="9" borderId="37" xfId="0" applyNumberFormat="1" applyFont="1" applyFill="1" applyBorder="1" applyAlignment="1">
      <alignment vertical="center"/>
    </xf>
    <xf numFmtId="4" fontId="11" fillId="9" borderId="43" xfId="0" applyNumberFormat="1" applyFont="1" applyFill="1" applyBorder="1" applyAlignment="1">
      <alignment vertical="center"/>
    </xf>
    <xf numFmtId="0" fontId="11" fillId="4" borderId="0" xfId="0" applyFont="1" applyFill="1"/>
    <xf numFmtId="49" fontId="36" fillId="18" borderId="2" xfId="0" applyNumberFormat="1" applyFont="1" applyFill="1" applyBorder="1" applyAlignment="1" applyProtection="1">
      <alignment vertical="center" wrapText="1"/>
      <protection locked="0"/>
    </xf>
    <xf numFmtId="0" fontId="0" fillId="0" borderId="35" xfId="0" applyBorder="1" applyAlignment="1">
      <alignment wrapText="1"/>
    </xf>
    <xf numFmtId="0" fontId="26" fillId="0" borderId="1" xfId="0" applyFont="1" applyBorder="1" applyAlignment="1">
      <alignment wrapText="1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49" xfId="0" applyFont="1" applyBorder="1"/>
    <xf numFmtId="0" fontId="11" fillId="0" borderId="49" xfId="0" applyFont="1" applyBorder="1" applyAlignment="1">
      <alignment vertical="center"/>
    </xf>
    <xf numFmtId="43" fontId="8" fillId="9" borderId="1" xfId="1" applyFont="1" applyFill="1" applyBorder="1" applyAlignment="1">
      <alignment vertical="center"/>
    </xf>
    <xf numFmtId="0" fontId="26" fillId="9" borderId="35" xfId="0" applyFont="1" applyFill="1" applyBorder="1" applyAlignment="1">
      <alignment horizontal="left" wrapText="1"/>
    </xf>
    <xf numFmtId="0" fontId="0" fillId="0" borderId="49" xfId="0" applyBorder="1"/>
    <xf numFmtId="43" fontId="0" fillId="0" borderId="49" xfId="1" applyFont="1" applyFill="1" applyBorder="1" applyAlignment="1"/>
    <xf numFmtId="43" fontId="18" fillId="9" borderId="1" xfId="1" applyFont="1" applyFill="1" applyBorder="1" applyAlignment="1"/>
    <xf numFmtId="4" fontId="27" fillId="11" borderId="2" xfId="0" applyNumberFormat="1" applyFont="1" applyFill="1" applyBorder="1" applyAlignment="1">
      <alignment horizontal="right" vertical="top" shrinkToFit="1"/>
    </xf>
    <xf numFmtId="0" fontId="12" fillId="9" borderId="1" xfId="0" applyFont="1" applyFill="1" applyBorder="1"/>
    <xf numFmtId="43" fontId="12" fillId="9" borderId="1" xfId="1" applyFont="1" applyFill="1" applyBorder="1" applyAlignment="1"/>
    <xf numFmtId="0" fontId="12" fillId="0" borderId="1" xfId="0" applyFont="1" applyBorder="1"/>
    <xf numFmtId="43" fontId="12" fillId="0" borderId="1" xfId="1" applyFont="1" applyBorder="1" applyAlignment="1"/>
    <xf numFmtId="49" fontId="26" fillId="17" borderId="39" xfId="0" applyNumberFormat="1" applyFont="1" applyFill="1" applyBorder="1" applyAlignment="1" applyProtection="1">
      <alignment horizontal="left" vertical="center" wrapText="1"/>
      <protection locked="0"/>
    </xf>
    <xf numFmtId="43" fontId="12" fillId="10" borderId="39" xfId="1" applyFont="1" applyFill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>
      <alignment horizontal="left" wrapText="1"/>
    </xf>
    <xf numFmtId="0" fontId="0" fillId="0" borderId="64" xfId="0" applyBorder="1"/>
    <xf numFmtId="4" fontId="18" fillId="0" borderId="63" xfId="0" applyNumberFormat="1" applyFont="1" applyBorder="1"/>
    <xf numFmtId="4" fontId="26" fillId="0" borderId="1" xfId="0" applyNumberFormat="1" applyFont="1" applyBorder="1" applyAlignment="1">
      <alignment horizontal="right" shrinkToFit="1"/>
    </xf>
    <xf numFmtId="4" fontId="26" fillId="0" borderId="64" xfId="0" applyNumberFormat="1" applyFont="1" applyBorder="1" applyAlignment="1">
      <alignment horizontal="right" shrinkToFit="1"/>
    </xf>
    <xf numFmtId="4" fontId="18" fillId="0" borderId="64" xfId="0" applyNumberFormat="1" applyFont="1" applyBorder="1"/>
    <xf numFmtId="0" fontId="18" fillId="0" borderId="1" xfId="0" applyFont="1" applyBorder="1"/>
    <xf numFmtId="0" fontId="18" fillId="0" borderId="64" xfId="0" applyFont="1" applyBorder="1"/>
    <xf numFmtId="4" fontId="18" fillId="0" borderId="1" xfId="0" applyNumberFormat="1" applyFont="1" applyBorder="1" applyAlignment="1">
      <alignment horizontal="right" shrinkToFit="1"/>
    </xf>
    <xf numFmtId="4" fontId="18" fillId="0" borderId="64" xfId="0" applyNumberFormat="1" applyFont="1" applyBorder="1" applyAlignment="1">
      <alignment horizontal="right" shrinkToFit="1"/>
    </xf>
    <xf numFmtId="4" fontId="28" fillId="2" borderId="1" xfId="0" applyNumberFormat="1" applyFont="1" applyFill="1" applyBorder="1"/>
    <xf numFmtId="0" fontId="15" fillId="7" borderId="1" xfId="0" applyFont="1" applyFill="1" applyBorder="1" applyAlignment="1">
      <alignment wrapText="1"/>
    </xf>
    <xf numFmtId="0" fontId="15" fillId="11" borderId="63" xfId="0" applyFont="1" applyFill="1" applyBorder="1" applyAlignment="1">
      <alignment wrapText="1"/>
    </xf>
    <xf numFmtId="0" fontId="6" fillId="14" borderId="10" xfId="0" applyFont="1" applyFill="1" applyBorder="1" applyAlignment="1">
      <alignment vertical="center" wrapText="1"/>
    </xf>
    <xf numFmtId="43" fontId="12" fillId="10" borderId="63" xfId="1" applyFont="1" applyFill="1" applyBorder="1" applyAlignment="1" applyProtection="1">
      <alignment horizontal="left" vertical="center" wrapText="1"/>
      <protection locked="0"/>
    </xf>
    <xf numFmtId="43" fontId="12" fillId="10" borderId="63" xfId="1" applyFont="1" applyFill="1" applyBorder="1" applyAlignment="1" applyProtection="1">
      <alignment horizontal="center" vertical="center" wrapText="1"/>
      <protection locked="0"/>
    </xf>
    <xf numFmtId="4" fontId="6" fillId="12" borderId="25" xfId="0" applyNumberFormat="1" applyFont="1" applyFill="1" applyBorder="1" applyAlignment="1" applyProtection="1">
      <alignment vertical="center" wrapText="1"/>
      <protection locked="0"/>
    </xf>
    <xf numFmtId="4" fontId="6" fillId="3" borderId="1" xfId="0" applyNumberFormat="1" applyFont="1" applyFill="1" applyBorder="1" applyAlignment="1">
      <alignment vertical="center"/>
    </xf>
    <xf numFmtId="4" fontId="6" fillId="10" borderId="35" xfId="0" applyNumberFormat="1" applyFont="1" applyFill="1" applyBorder="1" applyAlignment="1" applyProtection="1">
      <alignment vertical="center" wrapText="1"/>
      <protection locked="0"/>
    </xf>
    <xf numFmtId="4" fontId="6" fillId="10" borderId="6" xfId="0" applyNumberFormat="1" applyFont="1" applyFill="1" applyBorder="1" applyAlignment="1" applyProtection="1">
      <alignment vertical="center" wrapText="1"/>
      <protection locked="0"/>
    </xf>
    <xf numFmtId="4" fontId="6" fillId="10" borderId="24" xfId="0" applyNumberFormat="1" applyFont="1" applyFill="1" applyBorder="1" applyAlignment="1" applyProtection="1">
      <alignment vertical="center" wrapText="1"/>
      <protection locked="0"/>
    </xf>
    <xf numFmtId="4" fontId="6" fillId="17" borderId="1" xfId="0" applyNumberFormat="1" applyFont="1" applyFill="1" applyBorder="1" applyAlignment="1" applyProtection="1">
      <alignment vertical="center" wrapText="1"/>
      <protection locked="0"/>
    </xf>
    <xf numFmtId="4" fontId="6" fillId="10" borderId="1" xfId="0" applyNumberFormat="1" applyFont="1" applyFill="1" applyBorder="1" applyAlignment="1" applyProtection="1">
      <alignment vertical="center" wrapText="1"/>
      <protection locked="0"/>
    </xf>
    <xf numFmtId="2" fontId="12" fillId="0" borderId="1" xfId="1" applyNumberFormat="1" applyFont="1" applyBorder="1" applyAlignment="1"/>
    <xf numFmtId="4" fontId="0" fillId="11" borderId="63" xfId="0" applyNumberFormat="1" applyFill="1" applyBorder="1"/>
    <xf numFmtId="43" fontId="0" fillId="0" borderId="0" xfId="0" applyNumberFormat="1"/>
    <xf numFmtId="0" fontId="0" fillId="0" borderId="60" xfId="0" applyBorder="1"/>
    <xf numFmtId="0" fontId="0" fillId="0" borderId="61" xfId="0" applyBorder="1"/>
    <xf numFmtId="0" fontId="0" fillId="0" borderId="62" xfId="0" applyBorder="1"/>
    <xf numFmtId="43" fontId="0" fillId="0" borderId="49" xfId="1" applyFont="1" applyBorder="1"/>
    <xf numFmtId="0" fontId="12" fillId="0" borderId="1" xfId="0" applyFont="1" applyBorder="1" applyAlignment="1">
      <alignment vertical="center"/>
    </xf>
    <xf numFmtId="43" fontId="12" fillId="0" borderId="1" xfId="1" applyFont="1" applyBorder="1" applyAlignment="1">
      <alignment vertical="center"/>
    </xf>
    <xf numFmtId="0" fontId="12" fillId="8" borderId="0" xfId="0" applyFont="1" applyFill="1" applyAlignment="1">
      <alignment wrapText="1"/>
    </xf>
    <xf numFmtId="49" fontId="26" fillId="17" borderId="67" xfId="0" applyNumberFormat="1" applyFont="1" applyFill="1" applyBorder="1" applyAlignment="1" applyProtection="1">
      <alignment horizontal="left" vertical="center" wrapText="1"/>
      <protection locked="0"/>
    </xf>
    <xf numFmtId="4" fontId="12" fillId="10" borderId="67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68" xfId="0" applyNumberFormat="1" applyFont="1" applyFill="1" applyBorder="1" applyAlignment="1" applyProtection="1">
      <alignment horizontal="right" vertical="center" wrapText="1"/>
      <protection locked="0"/>
    </xf>
    <xf numFmtId="49" fontId="26" fillId="10" borderId="68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0" xfId="0" applyNumberFormat="1" applyFont="1" applyFill="1" applyAlignment="1" applyProtection="1">
      <alignment horizontal="left" vertical="center" wrapText="1"/>
      <protection locked="0"/>
    </xf>
    <xf numFmtId="49" fontId="26" fillId="17" borderId="68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53" xfId="0" applyFont="1" applyFill="1" applyBorder="1" applyAlignment="1">
      <alignment vertical="center"/>
    </xf>
    <xf numFmtId="49" fontId="26" fillId="10" borderId="0" xfId="0" applyNumberFormat="1" applyFont="1" applyFill="1" applyAlignment="1" applyProtection="1">
      <alignment horizontal="left" vertical="center" wrapText="1"/>
      <protection locked="0"/>
    </xf>
    <xf numFmtId="49" fontId="39" fillId="10" borderId="70" xfId="0" applyNumberFormat="1" applyFont="1" applyFill="1" applyBorder="1" applyAlignment="1" applyProtection="1">
      <alignment horizontal="left" vertical="center" wrapText="1"/>
      <protection locked="0"/>
    </xf>
    <xf numFmtId="49" fontId="36" fillId="0" borderId="81" xfId="0" applyNumberFormat="1" applyFont="1" applyBorder="1" applyAlignment="1">
      <alignment horizontal="left" vertical="center" wrapText="1"/>
    </xf>
    <xf numFmtId="0" fontId="12" fillId="9" borderId="0" xfId="0" applyFont="1" applyFill="1" applyAlignment="1">
      <alignment vertical="center"/>
    </xf>
    <xf numFmtId="43" fontId="12" fillId="9" borderId="0" xfId="1" applyFont="1" applyFill="1" applyBorder="1" applyAlignment="1">
      <alignment vertical="center"/>
    </xf>
    <xf numFmtId="0" fontId="12" fillId="9" borderId="0" xfId="0" applyFont="1" applyFill="1" applyAlignment="1">
      <alignment horizontal="left"/>
    </xf>
    <xf numFmtId="49" fontId="26" fillId="17" borderId="20" xfId="0" applyNumberFormat="1" applyFont="1" applyFill="1" applyBorder="1" applyAlignment="1" applyProtection="1">
      <alignment horizontal="left" vertical="center" wrapText="1"/>
      <protection locked="0"/>
    </xf>
    <xf numFmtId="49" fontId="26" fillId="10" borderId="70" xfId="0" applyNumberFormat="1" applyFont="1" applyFill="1" applyBorder="1" applyAlignment="1" applyProtection="1">
      <alignment horizontal="left" vertical="center" wrapText="1"/>
      <protection locked="0"/>
    </xf>
    <xf numFmtId="0" fontId="5" fillId="15" borderId="0" xfId="0" applyFont="1" applyFill="1"/>
    <xf numFmtId="43" fontId="5" fillId="9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4" fontId="5" fillId="10" borderId="1" xfId="0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left" vertical="center"/>
    </xf>
    <xf numFmtId="43" fontId="5" fillId="10" borderId="68" xfId="1" applyFont="1" applyFill="1" applyBorder="1" applyAlignment="1" applyProtection="1">
      <alignment horizontal="left" vertical="center" wrapText="1"/>
      <protection locked="0"/>
    </xf>
    <xf numFmtId="43" fontId="5" fillId="10" borderId="65" xfId="1" applyFont="1" applyFill="1" applyBorder="1" applyAlignment="1" applyProtection="1">
      <alignment horizontal="left" vertical="center" wrapText="1"/>
      <protection locked="0"/>
    </xf>
    <xf numFmtId="43" fontId="5" fillId="9" borderId="68" xfId="1" applyFont="1" applyFill="1" applyBorder="1" applyAlignment="1">
      <alignment horizontal="center" vertical="center"/>
    </xf>
    <xf numFmtId="43" fontId="5" fillId="10" borderId="39" xfId="1" applyFont="1" applyFill="1" applyBorder="1" applyAlignment="1" applyProtection="1">
      <alignment horizontal="left" vertical="center" wrapText="1"/>
      <protection locked="0"/>
    </xf>
    <xf numFmtId="43" fontId="5" fillId="10" borderId="66" xfId="1" applyFont="1" applyFill="1" applyBorder="1" applyAlignment="1" applyProtection="1">
      <alignment horizontal="center" vertical="center" wrapText="1"/>
      <protection locked="0"/>
    </xf>
    <xf numFmtId="43" fontId="5" fillId="9" borderId="70" xfId="1" applyFont="1" applyFill="1" applyBorder="1" applyAlignment="1">
      <alignment horizontal="center" vertical="center"/>
    </xf>
    <xf numFmtId="4" fontId="5" fillId="10" borderId="6" xfId="0" applyNumberFormat="1" applyFont="1" applyFill="1" applyBorder="1" applyAlignment="1" applyProtection="1">
      <alignment horizontal="right" vertical="center" wrapText="1"/>
      <protection locked="0"/>
    </xf>
    <xf numFmtId="43" fontId="5" fillId="9" borderId="35" xfId="1" applyFont="1" applyFill="1" applyBorder="1" applyAlignment="1">
      <alignment horizontal="center" vertical="center"/>
    </xf>
    <xf numFmtId="4" fontId="5" fillId="10" borderId="67" xfId="0" applyNumberFormat="1" applyFont="1" applyFill="1" applyBorder="1" applyAlignment="1" applyProtection="1">
      <alignment horizontal="right" vertical="center" wrapText="1"/>
      <protection locked="0"/>
    </xf>
    <xf numFmtId="4" fontId="5" fillId="9" borderId="35" xfId="0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horizontal="left"/>
    </xf>
    <xf numFmtId="43" fontId="5" fillId="10" borderId="39" xfId="1" applyFont="1" applyFill="1" applyBorder="1" applyAlignment="1" applyProtection="1">
      <alignment horizontal="center" vertical="center" wrapText="1"/>
      <protection locked="0"/>
    </xf>
    <xf numFmtId="4" fontId="5" fillId="10" borderId="39" xfId="0" applyNumberFormat="1" applyFont="1" applyFill="1" applyBorder="1" applyAlignment="1" applyProtection="1">
      <alignment horizontal="right" vertical="center" wrapText="1"/>
      <protection locked="0"/>
    </xf>
    <xf numFmtId="43" fontId="5" fillId="9" borderId="72" xfId="1" applyFont="1" applyFill="1" applyBorder="1" applyAlignment="1">
      <alignment horizontal="center" vertical="center"/>
    </xf>
    <xf numFmtId="4" fontId="5" fillId="12" borderId="25" xfId="0" applyNumberFormat="1" applyFont="1" applyFill="1" applyBorder="1" applyAlignment="1" applyProtection="1">
      <alignment vertical="center" wrapText="1"/>
      <protection locked="0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left"/>
    </xf>
    <xf numFmtId="43" fontId="5" fillId="9" borderId="0" xfId="1" applyFont="1" applyFill="1" applyBorder="1" applyAlignment="1">
      <alignment vertical="center"/>
    </xf>
    <xf numFmtId="0" fontId="5" fillId="9" borderId="0" xfId="0" applyFont="1" applyFill="1" applyAlignment="1">
      <alignment horizontal="left" vertical="center"/>
    </xf>
    <xf numFmtId="43" fontId="5" fillId="9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10" borderId="35" xfId="0" applyNumberFormat="1" applyFont="1" applyFill="1" applyBorder="1" applyAlignment="1" applyProtection="1">
      <alignment vertical="center" wrapText="1"/>
      <protection locked="0"/>
    </xf>
    <xf numFmtId="4" fontId="5" fillId="10" borderId="6" xfId="0" applyNumberFormat="1" applyFont="1" applyFill="1" applyBorder="1" applyAlignment="1" applyProtection="1">
      <alignment vertical="center" wrapText="1"/>
      <protection locked="0"/>
    </xf>
    <xf numFmtId="4" fontId="5" fillId="17" borderId="1" xfId="0" applyNumberFormat="1" applyFont="1" applyFill="1" applyBorder="1" applyAlignment="1" applyProtection="1">
      <alignment vertical="center" wrapText="1"/>
      <protection locked="0"/>
    </xf>
    <xf numFmtId="4" fontId="5" fillId="10" borderId="24" xfId="0" applyNumberFormat="1" applyFont="1" applyFill="1" applyBorder="1" applyAlignment="1" applyProtection="1">
      <alignment vertical="center" wrapText="1"/>
      <protection locked="0"/>
    </xf>
    <xf numFmtId="43" fontId="5" fillId="0" borderId="0" xfId="1" applyFont="1" applyBorder="1" applyAlignment="1">
      <alignment vertical="center"/>
    </xf>
    <xf numFmtId="43" fontId="5" fillId="9" borderId="0" xfId="1" applyFont="1" applyFill="1" applyBorder="1" applyAlignment="1">
      <alignment vertical="center" wrapText="1"/>
    </xf>
    <xf numFmtId="0" fontId="5" fillId="9" borderId="0" xfId="0" applyFont="1" applyFill="1"/>
    <xf numFmtId="0" fontId="5" fillId="0" borderId="0" xfId="0" applyFont="1" applyAlignment="1">
      <alignment vertical="center"/>
    </xf>
    <xf numFmtId="4" fontId="5" fillId="10" borderId="7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wrapText="1"/>
    </xf>
    <xf numFmtId="4" fontId="12" fillId="10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7" borderId="1" xfId="0" applyFont="1" applyFill="1" applyBorder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12" fillId="7" borderId="70" xfId="0" applyFont="1" applyFill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1" xfId="0" applyFont="1" applyBorder="1"/>
    <xf numFmtId="4" fontId="12" fillId="14" borderId="10" xfId="0" applyNumberFormat="1" applyFont="1" applyFill="1" applyBorder="1" applyAlignment="1">
      <alignment vertical="center"/>
    </xf>
    <xf numFmtId="0" fontId="12" fillId="14" borderId="10" xfId="0" applyFont="1" applyFill="1" applyBorder="1" applyAlignment="1">
      <alignment vertical="center"/>
    </xf>
    <xf numFmtId="0" fontId="12" fillId="14" borderId="10" xfId="0" applyFont="1" applyFill="1" applyBorder="1" applyAlignment="1">
      <alignment vertical="center" wrapText="1"/>
    </xf>
    <xf numFmtId="0" fontId="15" fillId="8" borderId="63" xfId="0" applyFont="1" applyFill="1" applyBorder="1" applyAlignment="1">
      <alignment vertical="center" wrapText="1"/>
    </xf>
    <xf numFmtId="49" fontId="26" fillId="17" borderId="70" xfId="0" applyNumberFormat="1" applyFont="1" applyFill="1" applyBorder="1" applyAlignment="1" applyProtection="1">
      <alignment vertical="center" wrapText="1"/>
      <protection locked="0"/>
    </xf>
    <xf numFmtId="0" fontId="11" fillId="0" borderId="7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49" fontId="26" fillId="17" borderId="82" xfId="0" applyNumberFormat="1" applyFont="1" applyFill="1" applyBorder="1" applyAlignment="1" applyProtection="1">
      <alignment horizontal="left" vertical="center" wrapText="1"/>
      <protection locked="0"/>
    </xf>
    <xf numFmtId="4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8" borderId="0" xfId="0" applyFont="1" applyFill="1" applyAlignment="1">
      <alignment vertical="center" wrapText="1"/>
    </xf>
    <xf numFmtId="164" fontId="12" fillId="4" borderId="25" xfId="0" applyNumberFormat="1" applyFont="1" applyFill="1" applyBorder="1" applyAlignment="1">
      <alignment horizontal="left" vertical="center"/>
    </xf>
    <xf numFmtId="43" fontId="12" fillId="4" borderId="25" xfId="1" applyFont="1" applyFill="1" applyBorder="1" applyAlignment="1">
      <alignment horizontal="right" vertical="center"/>
    </xf>
    <xf numFmtId="2" fontId="12" fillId="4" borderId="25" xfId="1" applyNumberFormat="1" applyFont="1" applyFill="1" applyBorder="1" applyAlignment="1">
      <alignment horizontal="right" vertical="center"/>
    </xf>
    <xf numFmtId="43" fontId="12" fillId="2" borderId="1" xfId="1" applyFont="1" applyFill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26" fillId="10" borderId="83" xfId="0" applyNumberFormat="1" applyFont="1" applyFill="1" applyBorder="1" applyAlignment="1" applyProtection="1">
      <alignment horizontal="left" vertical="center" wrapText="1"/>
      <protection locked="0"/>
    </xf>
    <xf numFmtId="0" fontId="0" fillId="8" borderId="0" xfId="0" applyFill="1"/>
    <xf numFmtId="0" fontId="5" fillId="8" borderId="0" xfId="0" applyFont="1" applyFill="1"/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49" fontId="18" fillId="17" borderId="22" xfId="0" applyNumberFormat="1" applyFont="1" applyFill="1" applyBorder="1" applyAlignment="1" applyProtection="1">
      <alignment vertical="center" wrapText="1"/>
      <protection locked="0"/>
    </xf>
    <xf numFmtId="4" fontId="0" fillId="10" borderId="35" xfId="0" applyNumberFormat="1" applyFill="1" applyBorder="1" applyAlignment="1" applyProtection="1">
      <alignment vertical="center" wrapText="1"/>
      <protection locked="0"/>
    </xf>
    <xf numFmtId="4" fontId="21" fillId="10" borderId="35" xfId="0" applyNumberFormat="1" applyFont="1" applyFill="1" applyBorder="1" applyAlignment="1" applyProtection="1">
      <alignment vertical="center" wrapText="1"/>
      <protection locked="0"/>
    </xf>
    <xf numFmtId="0" fontId="0" fillId="15" borderId="0" xfId="0" applyFill="1"/>
    <xf numFmtId="0" fontId="0" fillId="0" borderId="78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49" fontId="18" fillId="17" borderId="70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70" xfId="0" applyNumberFormat="1" applyFont="1" applyBorder="1" applyAlignment="1">
      <alignment horizontal="right" vertical="center" shrinkToFit="1"/>
    </xf>
    <xf numFmtId="43" fontId="21" fillId="0" borderId="1" xfId="1" applyFont="1" applyBorder="1" applyAlignment="1">
      <alignment vertical="center"/>
    </xf>
    <xf numFmtId="43" fontId="21" fillId="0" borderId="1" xfId="1" applyFont="1" applyBorder="1" applyAlignment="1"/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vertical="center"/>
    </xf>
    <xf numFmtId="4" fontId="26" fillId="0" borderId="70" xfId="0" applyNumberFormat="1" applyFont="1" applyBorder="1" applyAlignment="1">
      <alignment horizontal="right" vertical="center" shrinkToFit="1"/>
    </xf>
    <xf numFmtId="4" fontId="26" fillId="0" borderId="1" xfId="0" applyNumberFormat="1" applyFont="1" applyBorder="1" applyAlignment="1">
      <alignment horizontal="right" vertical="center" shrinkToFit="1"/>
    </xf>
    <xf numFmtId="4" fontId="0" fillId="11" borderId="63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21" fillId="0" borderId="1" xfId="1" applyNumberFormat="1" applyFont="1" applyBorder="1" applyAlignment="1">
      <alignment vertical="center"/>
    </xf>
    <xf numFmtId="4" fontId="18" fillId="0" borderId="63" xfId="0" applyNumberFormat="1" applyFont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43" fontId="21" fillId="9" borderId="1" xfId="1" applyFont="1" applyFill="1" applyBorder="1" applyAlignment="1">
      <alignment vertical="center"/>
    </xf>
    <xf numFmtId="0" fontId="44" fillId="0" borderId="49" xfId="0" applyFont="1" applyBorder="1" applyAlignment="1">
      <alignment vertical="center"/>
    </xf>
    <xf numFmtId="43" fontId="44" fillId="0" borderId="49" xfId="1" applyFont="1" applyBorder="1" applyAlignment="1">
      <alignment vertical="center"/>
    </xf>
    <xf numFmtId="4" fontId="26" fillId="0" borderId="64" xfId="0" applyNumberFormat="1" applyFont="1" applyBorder="1" applyAlignment="1">
      <alignment horizontal="right" vertical="center" shrinkToFit="1"/>
    </xf>
    <xf numFmtId="4" fontId="0" fillId="11" borderId="70" xfId="0" applyNumberFormat="1" applyFill="1" applyBorder="1" applyAlignment="1">
      <alignment vertical="center"/>
    </xf>
    <xf numFmtId="4" fontId="18" fillId="0" borderId="64" xfId="0" applyNumberFormat="1" applyFont="1" applyBorder="1" applyAlignment="1">
      <alignment vertical="center"/>
    </xf>
    <xf numFmtId="4" fontId="18" fillId="11" borderId="1" xfId="0" applyNumberFormat="1" applyFont="1" applyFill="1" applyBorder="1" applyAlignment="1">
      <alignment vertical="center"/>
    </xf>
    <xf numFmtId="4" fontId="26" fillId="11" borderId="2" xfId="0" applyNumberFormat="1" applyFont="1" applyFill="1" applyBorder="1" applyAlignment="1">
      <alignment horizontal="right" vertical="center" shrinkToFit="1"/>
    </xf>
    <xf numFmtId="0" fontId="44" fillId="9" borderId="1" xfId="0" applyFont="1" applyFill="1" applyBorder="1" applyAlignment="1">
      <alignment vertical="center"/>
    </xf>
    <xf numFmtId="4" fontId="27" fillId="0" borderId="70" xfId="0" applyNumberFormat="1" applyFont="1" applyBorder="1" applyAlignment="1">
      <alignment horizontal="right" vertical="center" shrinkToFit="1"/>
    </xf>
    <xf numFmtId="4" fontId="18" fillId="11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4" fontId="18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" fontId="0" fillId="3" borderId="1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43" fontId="18" fillId="0" borderId="1" xfId="1" applyFont="1" applyBorder="1" applyAlignment="1">
      <alignment vertical="center"/>
    </xf>
    <xf numFmtId="0" fontId="18" fillId="0" borderId="64" xfId="0" applyFont="1" applyBorder="1" applyAlignment="1">
      <alignment vertical="center"/>
    </xf>
    <xf numFmtId="43" fontId="12" fillId="9" borderId="1" xfId="1" applyFont="1" applyFill="1" applyBorder="1" applyAlignment="1">
      <alignment vertical="center"/>
    </xf>
    <xf numFmtId="43" fontId="27" fillId="9" borderId="1" xfId="1" applyFont="1" applyFill="1" applyBorder="1" applyAlignment="1">
      <alignment vertical="center"/>
    </xf>
    <xf numFmtId="4" fontId="26" fillId="11" borderId="64" xfId="0" applyNumberFormat="1" applyFont="1" applyFill="1" applyBorder="1" applyAlignment="1">
      <alignment horizontal="right" vertical="center" shrinkToFit="1"/>
    </xf>
    <xf numFmtId="4" fontId="18" fillId="0" borderId="1" xfId="0" applyNumberFormat="1" applyFont="1" applyBorder="1" applyAlignment="1">
      <alignment horizontal="right" vertical="center" shrinkToFit="1"/>
    </xf>
    <xf numFmtId="4" fontId="18" fillId="0" borderId="64" xfId="0" applyNumberFormat="1" applyFont="1" applyBorder="1" applyAlignment="1">
      <alignment horizontal="right" vertical="center" shrinkToFit="1"/>
    </xf>
    <xf numFmtId="0" fontId="0" fillId="11" borderId="0" xfId="0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70" xfId="0" applyBorder="1" applyAlignment="1">
      <alignment vertical="center"/>
    </xf>
    <xf numFmtId="43" fontId="0" fillId="0" borderId="70" xfId="1" applyFont="1" applyBorder="1" applyAlignment="1">
      <alignment vertical="center"/>
    </xf>
    <xf numFmtId="0" fontId="0" fillId="0" borderId="49" xfId="0" applyBorder="1" applyAlignment="1">
      <alignment vertical="center"/>
    </xf>
    <xf numFmtId="43" fontId="0" fillId="0" borderId="49" xfId="1" applyFont="1" applyFill="1" applyBorder="1" applyAlignment="1">
      <alignment vertical="center"/>
    </xf>
    <xf numFmtId="0" fontId="48" fillId="0" borderId="60" xfId="0" applyFont="1" applyBorder="1" applyAlignment="1">
      <alignment vertical="center"/>
    </xf>
    <xf numFmtId="43" fontId="3" fillId="9" borderId="1" xfId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3" fillId="0" borderId="49" xfId="1" applyFont="1" applyBorder="1" applyAlignment="1">
      <alignment vertical="center"/>
    </xf>
    <xf numFmtId="49" fontId="26" fillId="17" borderId="72" xfId="0" applyNumberFormat="1" applyFont="1" applyFill="1" applyBorder="1" applyAlignment="1" applyProtection="1">
      <alignment horizontal="left" vertical="center" wrapText="1"/>
      <protection locked="0"/>
    </xf>
    <xf numFmtId="43" fontId="5" fillId="10" borderId="70" xfId="1" applyFont="1" applyFill="1" applyBorder="1" applyAlignment="1" applyProtection="1">
      <alignment horizontal="center" vertical="center" wrapText="1"/>
      <protection locked="0"/>
    </xf>
    <xf numFmtId="43" fontId="12" fillId="10" borderId="72" xfId="1" applyFont="1" applyFill="1" applyBorder="1" applyAlignment="1" applyProtection="1">
      <alignment horizontal="center" vertical="center" wrapText="1"/>
      <protection locked="0"/>
    </xf>
    <xf numFmtId="4" fontId="5" fillId="10" borderId="70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72" xfId="0" applyNumberFormat="1" applyFont="1" applyFill="1" applyBorder="1" applyAlignment="1" applyProtection="1">
      <alignment horizontal="center" vertical="center" wrapText="1"/>
      <protection locked="0"/>
    </xf>
    <xf numFmtId="49" fontId="26" fillId="17" borderId="70" xfId="0" applyNumberFormat="1" applyFont="1" applyFill="1" applyBorder="1" applyAlignment="1" applyProtection="1">
      <alignment horizontal="left" vertical="center" wrapText="1"/>
      <protection locked="0"/>
    </xf>
    <xf numFmtId="4" fontId="5" fillId="10" borderId="72" xfId="0" applyNumberFormat="1" applyFont="1" applyFill="1" applyBorder="1" applyAlignment="1" applyProtection="1">
      <alignment horizontal="right" vertical="center" wrapText="1"/>
      <protection locked="0"/>
    </xf>
    <xf numFmtId="4" fontId="5" fillId="9" borderId="7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5" fillId="12" borderId="70" xfId="0" applyNumberFormat="1" applyFont="1" applyFill="1" applyBorder="1" applyAlignment="1" applyProtection="1">
      <alignment vertical="center" wrapText="1"/>
      <protection locked="0"/>
    </xf>
    <xf numFmtId="0" fontId="13" fillId="20" borderId="70" xfId="0" applyFont="1" applyFill="1" applyBorder="1" applyAlignment="1">
      <alignment vertical="center"/>
    </xf>
    <xf numFmtId="0" fontId="12" fillId="5" borderId="70" xfId="0" applyFont="1" applyFill="1" applyBorder="1" applyAlignment="1">
      <alignment vertical="center"/>
    </xf>
    <xf numFmtId="43" fontId="12" fillId="5" borderId="70" xfId="1" applyFont="1" applyFill="1" applyBorder="1" applyAlignment="1">
      <alignment vertical="center"/>
    </xf>
    <xf numFmtId="0" fontId="12" fillId="4" borderId="70" xfId="0" applyFont="1" applyFill="1" applyBorder="1" applyAlignment="1">
      <alignment vertical="center"/>
    </xf>
    <xf numFmtId="43" fontId="12" fillId="4" borderId="70" xfId="1" applyFont="1" applyFill="1" applyBorder="1" applyAlignment="1">
      <alignment vertical="center"/>
    </xf>
    <xf numFmtId="0" fontId="12" fillId="2" borderId="70" xfId="0" applyFont="1" applyFill="1" applyBorder="1" applyAlignment="1">
      <alignment vertical="center"/>
    </xf>
    <xf numFmtId="0" fontId="12" fillId="2" borderId="70" xfId="0" applyFont="1" applyFill="1" applyBorder="1" applyAlignment="1">
      <alignment horizontal="left"/>
    </xf>
    <xf numFmtId="43" fontId="12" fillId="2" borderId="70" xfId="1" applyFont="1" applyFill="1" applyBorder="1" applyAlignment="1">
      <alignment vertical="center"/>
    </xf>
    <xf numFmtId="0" fontId="17" fillId="0" borderId="70" xfId="0" applyFont="1" applyBorder="1" applyAlignment="1">
      <alignment horizontal="left" vertical="center" wrapText="1"/>
    </xf>
    <xf numFmtId="49" fontId="51" fillId="3" borderId="73" xfId="0" applyNumberFormat="1" applyFont="1" applyFill="1" applyBorder="1" applyAlignment="1" applyProtection="1">
      <alignment vertical="center" wrapText="1"/>
      <protection locked="0"/>
    </xf>
    <xf numFmtId="0" fontId="41" fillId="4" borderId="70" xfId="0" applyFont="1" applyFill="1" applyBorder="1" applyAlignment="1">
      <alignment vertical="center"/>
    </xf>
    <xf numFmtId="0" fontId="41" fillId="4" borderId="70" xfId="0" applyFont="1" applyFill="1" applyBorder="1" applyAlignment="1">
      <alignment horizontal="left"/>
    </xf>
    <xf numFmtId="0" fontId="41" fillId="2" borderId="70" xfId="0" applyFont="1" applyFill="1" applyBorder="1" applyAlignment="1">
      <alignment vertical="center"/>
    </xf>
    <xf numFmtId="0" fontId="52" fillId="0" borderId="70" xfId="0" applyFont="1" applyBorder="1" applyAlignment="1">
      <alignment horizontal="left" wrapText="1"/>
    </xf>
    <xf numFmtId="0" fontId="17" fillId="0" borderId="70" xfId="0" applyFont="1" applyBorder="1" applyAlignment="1">
      <alignment vertical="center" wrapText="1"/>
    </xf>
    <xf numFmtId="49" fontId="54" fillId="0" borderId="70" xfId="0" applyNumberFormat="1" applyFont="1" applyBorder="1" applyAlignment="1" applyProtection="1">
      <alignment horizontal="left" vertical="center" wrapText="1"/>
      <protection locked="0"/>
    </xf>
    <xf numFmtId="43" fontId="12" fillId="4" borderId="70" xfId="1" applyFont="1" applyFill="1" applyBorder="1" applyAlignment="1">
      <alignment horizontal="right" vertical="center"/>
    </xf>
    <xf numFmtId="0" fontId="37" fillId="0" borderId="70" xfId="0" applyFont="1" applyBorder="1" applyAlignment="1">
      <alignment wrapText="1"/>
    </xf>
    <xf numFmtId="4" fontId="12" fillId="4" borderId="70" xfId="0" applyNumberFormat="1" applyFont="1" applyFill="1" applyBorder="1" applyAlignment="1">
      <alignment vertical="center"/>
    </xf>
    <xf numFmtId="3" fontId="12" fillId="4" borderId="70" xfId="0" applyNumberFormat="1" applyFont="1" applyFill="1" applyBorder="1" applyAlignment="1">
      <alignment vertical="center"/>
    </xf>
    <xf numFmtId="4" fontId="12" fillId="4" borderId="70" xfId="0" applyNumberFormat="1" applyFont="1" applyFill="1" applyBorder="1"/>
    <xf numFmtId="4" fontId="12" fillId="2" borderId="70" xfId="0" applyNumberFormat="1" applyFont="1" applyFill="1" applyBorder="1" applyAlignment="1">
      <alignment vertical="center"/>
    </xf>
    <xf numFmtId="4" fontId="12" fillId="2" borderId="70" xfId="0" applyNumberFormat="1" applyFont="1" applyFill="1" applyBorder="1"/>
    <xf numFmtId="0" fontId="37" fillId="9" borderId="70" xfId="0" applyFont="1" applyFill="1" applyBorder="1" applyAlignment="1">
      <alignment wrapText="1"/>
    </xf>
    <xf numFmtId="0" fontId="26" fillId="9" borderId="70" xfId="0" applyFont="1" applyFill="1" applyBorder="1" applyAlignment="1">
      <alignment wrapText="1"/>
    </xf>
    <xf numFmtId="0" fontId="21" fillId="4" borderId="70" xfId="0" applyFont="1" applyFill="1" applyBorder="1" applyAlignment="1">
      <alignment vertical="center"/>
    </xf>
    <xf numFmtId="0" fontId="0" fillId="4" borderId="70" xfId="0" applyFill="1" applyBorder="1" applyAlignment="1">
      <alignment vertical="center"/>
    </xf>
    <xf numFmtId="0" fontId="0" fillId="4" borderId="70" xfId="0" applyFill="1" applyBorder="1" applyAlignment="1">
      <alignment horizontal="left"/>
    </xf>
    <xf numFmtId="43" fontId="21" fillId="4" borderId="70" xfId="1" applyFont="1" applyFill="1" applyBorder="1" applyAlignment="1">
      <alignment vertical="center"/>
    </xf>
    <xf numFmtId="0" fontId="21" fillId="2" borderId="70" xfId="0" applyFont="1" applyFill="1" applyBorder="1" applyAlignment="1">
      <alignment vertical="center"/>
    </xf>
    <xf numFmtId="0" fontId="21" fillId="2" borderId="70" xfId="0" applyFont="1" applyFill="1" applyBorder="1" applyAlignment="1">
      <alignment horizontal="left"/>
    </xf>
    <xf numFmtId="43" fontId="21" fillId="2" borderId="70" xfId="1" applyFont="1" applyFill="1" applyBorder="1" applyAlignment="1">
      <alignment vertical="center"/>
    </xf>
    <xf numFmtId="0" fontId="0" fillId="3" borderId="70" xfId="0" applyFill="1" applyBorder="1" applyAlignment="1">
      <alignment horizontal="left"/>
    </xf>
    <xf numFmtId="43" fontId="0" fillId="3" borderId="70" xfId="1" applyFont="1" applyFill="1" applyBorder="1" applyAlignment="1">
      <alignment vertical="center"/>
    </xf>
    <xf numFmtId="0" fontId="18" fillId="9" borderId="74" xfId="0" applyFont="1" applyFill="1" applyBorder="1" applyAlignment="1">
      <alignment horizontal="left" wrapText="1"/>
    </xf>
    <xf numFmtId="0" fontId="21" fillId="4" borderId="76" xfId="0" applyFont="1" applyFill="1" applyBorder="1" applyAlignment="1">
      <alignment vertical="center"/>
    </xf>
    <xf numFmtId="0" fontId="0" fillId="4" borderId="76" xfId="0" applyFill="1" applyBorder="1" applyAlignment="1">
      <alignment vertical="center"/>
    </xf>
    <xf numFmtId="0" fontId="0" fillId="3" borderId="70" xfId="0" applyFill="1" applyBorder="1" applyAlignment="1">
      <alignment vertical="center"/>
    </xf>
    <xf numFmtId="49" fontId="18" fillId="10" borderId="70" xfId="0" applyNumberFormat="1" applyFont="1" applyFill="1" applyBorder="1" applyAlignment="1" applyProtection="1">
      <alignment vertical="center" wrapText="1"/>
      <protection locked="0"/>
    </xf>
    <xf numFmtId="43" fontId="0" fillId="9" borderId="70" xfId="1" applyFont="1" applyFill="1" applyBorder="1" applyAlignment="1">
      <alignment vertical="center"/>
    </xf>
    <xf numFmtId="43" fontId="0" fillId="9" borderId="76" xfId="1" applyFont="1" applyFill="1" applyBorder="1" applyAlignment="1">
      <alignment horizontal="center" vertical="center"/>
    </xf>
    <xf numFmtId="0" fontId="0" fillId="3" borderId="70" xfId="0" applyFill="1" applyBorder="1"/>
    <xf numFmtId="43" fontId="0" fillId="3" borderId="70" xfId="1" applyFont="1" applyFill="1" applyBorder="1"/>
    <xf numFmtId="0" fontId="41" fillId="9" borderId="0" xfId="0" applyFont="1" applyFill="1" applyAlignment="1">
      <alignment horizontal="left"/>
    </xf>
    <xf numFmtId="4" fontId="12" fillId="15" borderId="73" xfId="0" applyNumberFormat="1" applyFont="1" applyFill="1" applyBorder="1"/>
    <xf numFmtId="0" fontId="13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9" borderId="0" xfId="0" applyFont="1" applyFill="1" applyAlignment="1">
      <alignment horizontal="left"/>
    </xf>
    <xf numFmtId="43" fontId="3" fillId="9" borderId="0" xfId="1" applyFont="1" applyFill="1" applyBorder="1" applyAlignment="1">
      <alignment vertical="center"/>
    </xf>
    <xf numFmtId="43" fontId="41" fillId="9" borderId="0" xfId="1" applyFont="1" applyFill="1" applyBorder="1" applyAlignment="1">
      <alignment vertical="center"/>
    </xf>
    <xf numFmtId="0" fontId="41" fillId="9" borderId="0" xfId="0" applyFont="1" applyFill="1" applyAlignment="1">
      <alignment vertical="center"/>
    </xf>
    <xf numFmtId="49" fontId="46" fillId="9" borderId="0" xfId="0" applyNumberFormat="1" applyFont="1" applyFill="1" applyAlignment="1" applyProtection="1">
      <alignment vertical="center" wrapText="1"/>
      <protection locked="0"/>
    </xf>
    <xf numFmtId="0" fontId="45" fillId="9" borderId="0" xfId="0" applyFont="1" applyFill="1" applyAlignment="1">
      <alignment vertical="center"/>
    </xf>
    <xf numFmtId="0" fontId="41" fillId="9" borderId="0" xfId="0" applyFont="1" applyFill="1" applyAlignment="1">
      <alignment horizontal="left" wrapText="1"/>
    </xf>
    <xf numFmtId="0" fontId="3" fillId="9" borderId="0" xfId="0" applyFont="1" applyFill="1" applyAlignment="1">
      <alignment horizontal="left" wrapText="1"/>
    </xf>
    <xf numFmtId="43" fontId="44" fillId="9" borderId="0" xfId="1" applyFont="1" applyFill="1" applyBorder="1" applyAlignment="1">
      <alignment horizontal="left"/>
    </xf>
    <xf numFmtId="4" fontId="45" fillId="9" borderId="0" xfId="0" applyNumberFormat="1" applyFont="1" applyFill="1" applyAlignment="1">
      <alignment vertical="center"/>
    </xf>
    <xf numFmtId="3" fontId="12" fillId="9" borderId="0" xfId="0" applyNumberFormat="1" applyFont="1" applyFill="1" applyAlignment="1">
      <alignment vertical="center"/>
    </xf>
    <xf numFmtId="4" fontId="12" fillId="9" borderId="0" xfId="0" applyNumberFormat="1" applyFont="1" applyFill="1" applyAlignment="1">
      <alignment vertical="center"/>
    </xf>
    <xf numFmtId="4" fontId="12" fillId="9" borderId="0" xfId="0" applyNumberFormat="1" applyFont="1" applyFill="1"/>
    <xf numFmtId="4" fontId="41" fillId="9" borderId="0" xfId="0" applyNumberFormat="1" applyFont="1" applyFill="1" applyAlignment="1">
      <alignment horizontal="left" vertical="center"/>
    </xf>
    <xf numFmtId="43" fontId="3" fillId="9" borderId="0" xfId="1" applyFont="1" applyFill="1" applyBorder="1" applyAlignment="1">
      <alignment horizontal="center" vertical="center"/>
    </xf>
    <xf numFmtId="0" fontId="49" fillId="9" borderId="0" xfId="0" applyFont="1" applyFill="1" applyAlignment="1">
      <alignment horizontal="left" wrapText="1"/>
    </xf>
    <xf numFmtId="43" fontId="50" fillId="9" borderId="0" xfId="1" applyFont="1" applyFill="1" applyBorder="1" applyAlignment="1">
      <alignment horizontal="center" vertical="center"/>
    </xf>
    <xf numFmtId="0" fontId="41" fillId="9" borderId="0" xfId="0" applyFont="1" applyFill="1" applyAlignment="1">
      <alignment horizontal="left" vertical="center"/>
    </xf>
    <xf numFmtId="0" fontId="26" fillId="9" borderId="0" xfId="0" applyFont="1" applyFill="1" applyAlignment="1">
      <alignment wrapText="1"/>
    </xf>
    <xf numFmtId="0" fontId="47" fillId="9" borderId="0" xfId="0" applyFont="1" applyFill="1" applyAlignment="1">
      <alignment horizontal="left" wrapText="1"/>
    </xf>
    <xf numFmtId="49" fontId="47" fillId="17" borderId="0" xfId="0" applyNumberFormat="1" applyFont="1" applyFill="1" applyAlignment="1" applyProtection="1">
      <alignment horizontal="left" vertical="center" wrapText="1"/>
      <protection locked="0"/>
    </xf>
    <xf numFmtId="0" fontId="45" fillId="9" borderId="0" xfId="0" applyFont="1" applyFill="1" applyAlignment="1">
      <alignment horizontal="left"/>
    </xf>
    <xf numFmtId="49" fontId="18" fillId="17" borderId="0" xfId="0" applyNumberFormat="1" applyFont="1" applyFill="1" applyAlignment="1" applyProtection="1">
      <alignment horizontal="left" vertical="center" wrapText="1"/>
      <protection locked="0"/>
    </xf>
    <xf numFmtId="43" fontId="12" fillId="4" borderId="25" xfId="1" applyFont="1" applyFill="1" applyBorder="1" applyAlignment="1">
      <alignment horizontal="left" vertical="center"/>
    </xf>
    <xf numFmtId="43" fontId="41" fillId="9" borderId="0" xfId="0" applyNumberFormat="1" applyFont="1" applyFill="1" applyAlignment="1">
      <alignment vertical="center"/>
    </xf>
    <xf numFmtId="49" fontId="57" fillId="17" borderId="72" xfId="0" applyNumberFormat="1" applyFont="1" applyFill="1" applyBorder="1" applyAlignment="1" applyProtection="1">
      <alignment horizontal="left" vertical="center" wrapText="1"/>
      <protection locked="0"/>
    </xf>
    <xf numFmtId="43" fontId="56" fillId="10" borderId="72" xfId="1" applyFont="1" applyFill="1" applyBorder="1" applyAlignment="1" applyProtection="1">
      <alignment horizontal="center" vertical="center" wrapText="1"/>
      <protection locked="0"/>
    </xf>
    <xf numFmtId="43" fontId="58" fillId="10" borderId="6" xfId="1" applyFont="1" applyFill="1" applyBorder="1" applyAlignment="1" applyProtection="1">
      <alignment horizontal="center" vertical="center" wrapText="1"/>
      <protection locked="0"/>
    </xf>
    <xf numFmtId="0" fontId="56" fillId="15" borderId="0" xfId="0" applyFont="1" applyFill="1"/>
    <xf numFmtId="0" fontId="56" fillId="9" borderId="0" xfId="0" applyFont="1" applyFill="1" applyAlignment="1">
      <alignment vertical="center"/>
    </xf>
    <xf numFmtId="0" fontId="56" fillId="9" borderId="0" xfId="0" applyFont="1" applyFill="1" applyAlignment="1">
      <alignment horizontal="left"/>
    </xf>
    <xf numFmtId="43" fontId="56" fillId="9" borderId="0" xfId="1" applyFont="1" applyFill="1" applyBorder="1" applyAlignment="1">
      <alignment vertical="center"/>
    </xf>
    <xf numFmtId="0" fontId="56" fillId="0" borderId="0" xfId="0" applyFont="1"/>
    <xf numFmtId="0" fontId="56" fillId="0" borderId="26" xfId="0" applyFont="1" applyBorder="1" applyAlignment="1">
      <alignment vertical="center"/>
    </xf>
    <xf numFmtId="0" fontId="56" fillId="0" borderId="21" xfId="0" applyFont="1" applyBorder="1" applyAlignment="1">
      <alignment vertical="center"/>
    </xf>
    <xf numFmtId="0" fontId="56" fillId="0" borderId="22" xfId="0" applyFont="1" applyBorder="1" applyAlignment="1">
      <alignment vertical="center"/>
    </xf>
    <xf numFmtId="49" fontId="57" fillId="17" borderId="22" xfId="0" applyNumberFormat="1" applyFont="1" applyFill="1" applyBorder="1" applyAlignment="1" applyProtection="1">
      <alignment vertical="center" wrapText="1"/>
      <protection locked="0"/>
    </xf>
    <xf numFmtId="4" fontId="56" fillId="10" borderId="35" xfId="0" applyNumberFormat="1" applyFont="1" applyFill="1" applyBorder="1" applyAlignment="1" applyProtection="1">
      <alignment vertical="center" wrapText="1"/>
      <protection locked="0"/>
    </xf>
    <xf numFmtId="4" fontId="58" fillId="10" borderId="35" xfId="0" applyNumberFormat="1" applyFont="1" applyFill="1" applyBorder="1" applyAlignment="1" applyProtection="1">
      <alignment vertical="center" wrapText="1"/>
      <protection locked="0"/>
    </xf>
    <xf numFmtId="0" fontId="56" fillId="9" borderId="0" xfId="0" applyFont="1" applyFill="1" applyAlignment="1">
      <alignment horizontal="left" vertical="center"/>
    </xf>
    <xf numFmtId="49" fontId="57" fillId="17" borderId="0" xfId="0" applyNumberFormat="1" applyFont="1" applyFill="1" applyAlignment="1" applyProtection="1">
      <alignment horizontal="left" vertical="center" wrapText="1"/>
      <protection locked="0"/>
    </xf>
    <xf numFmtId="43" fontId="56" fillId="9" borderId="0" xfId="1" applyFont="1" applyFill="1" applyBorder="1" applyAlignment="1">
      <alignment horizontal="center" vertical="center"/>
    </xf>
    <xf numFmtId="49" fontId="57" fillId="17" borderId="33" xfId="0" applyNumberFormat="1" applyFont="1" applyFill="1" applyBorder="1" applyAlignment="1" applyProtection="1">
      <alignment horizontal="left" vertical="center" wrapText="1"/>
      <protection locked="0"/>
    </xf>
    <xf numFmtId="4" fontId="56" fillId="10" borderId="72" xfId="0" applyNumberFormat="1" applyFont="1" applyFill="1" applyBorder="1" applyAlignment="1" applyProtection="1">
      <alignment vertical="center" wrapText="1"/>
      <protection locked="0"/>
    </xf>
    <xf numFmtId="4" fontId="58" fillId="10" borderId="72" xfId="0" applyNumberFormat="1" applyFont="1" applyFill="1" applyBorder="1" applyAlignment="1" applyProtection="1">
      <alignment vertical="center" wrapText="1"/>
      <protection locked="0"/>
    </xf>
    <xf numFmtId="0" fontId="57" fillId="9" borderId="0" xfId="0" applyFont="1" applyFill="1" applyAlignment="1">
      <alignment horizontal="left" wrapText="1"/>
    </xf>
    <xf numFmtId="0" fontId="56" fillId="0" borderId="46" xfId="0" applyFont="1" applyBorder="1" applyAlignment="1">
      <alignment horizontal="left" vertical="center"/>
    </xf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left" vertical="center"/>
    </xf>
    <xf numFmtId="0" fontId="57" fillId="0" borderId="70" xfId="0" applyFont="1" applyBorder="1" applyAlignment="1">
      <alignment horizontal="left" wrapText="1"/>
    </xf>
    <xf numFmtId="49" fontId="57" fillId="10" borderId="72" xfId="0" applyNumberFormat="1" applyFont="1" applyFill="1" applyBorder="1" applyAlignment="1" applyProtection="1">
      <alignment horizontal="left" vertical="center" wrapText="1"/>
      <protection locked="0"/>
    </xf>
    <xf numFmtId="0" fontId="57" fillId="0" borderId="70" xfId="0" applyFont="1" applyBorder="1" applyAlignment="1">
      <alignment vertical="center" wrapText="1"/>
    </xf>
    <xf numFmtId="4" fontId="56" fillId="9" borderId="70" xfId="0" applyNumberFormat="1" applyFont="1" applyFill="1" applyBorder="1" applyAlignment="1">
      <alignment vertical="center"/>
    </xf>
    <xf numFmtId="49" fontId="57" fillId="10" borderId="83" xfId="0" applyNumberFormat="1" applyFont="1" applyFill="1" applyBorder="1" applyAlignment="1" applyProtection="1">
      <alignment horizontal="left" vertical="center" wrapText="1"/>
      <protection locked="0"/>
    </xf>
    <xf numFmtId="4" fontId="56" fillId="10" borderId="70" xfId="0" applyNumberFormat="1" applyFont="1" applyFill="1" applyBorder="1" applyAlignment="1" applyProtection="1">
      <alignment vertical="center" wrapText="1"/>
      <protection locked="0"/>
    </xf>
    <xf numFmtId="0" fontId="56" fillId="9" borderId="0" xfId="0" applyFont="1" applyFill="1"/>
    <xf numFmtId="0" fontId="56" fillId="0" borderId="0" xfId="0" applyFont="1" applyAlignment="1">
      <alignment vertical="center"/>
    </xf>
    <xf numFmtId="0" fontId="26" fillId="0" borderId="73" xfId="0" applyFont="1" applyBorder="1" applyAlignment="1">
      <alignment horizontal="left" vertical="center" wrapText="1"/>
    </xf>
    <xf numFmtId="0" fontId="0" fillId="3" borderId="88" xfId="0" applyFill="1" applyBorder="1" applyAlignment="1">
      <alignment vertical="center"/>
    </xf>
    <xf numFmtId="43" fontId="0" fillId="9" borderId="88" xfId="1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vertical="center"/>
    </xf>
    <xf numFmtId="0" fontId="2" fillId="5" borderId="70" xfId="0" applyFont="1" applyFill="1" applyBorder="1" applyAlignment="1">
      <alignment horizontal="left"/>
    </xf>
    <xf numFmtId="0" fontId="2" fillId="4" borderId="70" xfId="0" applyFont="1" applyFill="1" applyBorder="1" applyAlignment="1">
      <alignment vertical="center"/>
    </xf>
    <xf numFmtId="0" fontId="2" fillId="4" borderId="70" xfId="0" applyFont="1" applyFill="1" applyBorder="1" applyAlignment="1">
      <alignment horizontal="left"/>
    </xf>
    <xf numFmtId="0" fontId="48" fillId="3" borderId="70" xfId="0" applyFont="1" applyFill="1" applyBorder="1" applyAlignment="1">
      <alignment vertical="center"/>
    </xf>
    <xf numFmtId="0" fontId="48" fillId="3" borderId="70" xfId="0" applyFont="1" applyFill="1" applyBorder="1" applyAlignment="1">
      <alignment horizontal="left"/>
    </xf>
    <xf numFmtId="43" fontId="48" fillId="3" borderId="70" xfId="1" applyFont="1" applyFill="1" applyBorder="1" applyAlignment="1">
      <alignment vertical="center"/>
    </xf>
    <xf numFmtId="43" fontId="48" fillId="0" borderId="70" xfId="1" applyFont="1" applyFill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" fillId="3" borderId="70" xfId="0" applyFont="1" applyFill="1" applyBorder="1" applyAlignment="1">
      <alignment vertical="center"/>
    </xf>
    <xf numFmtId="0" fontId="2" fillId="3" borderId="70" xfId="0" applyFont="1" applyFill="1" applyBorder="1" applyAlignment="1">
      <alignment horizontal="left"/>
    </xf>
    <xf numFmtId="43" fontId="2" fillId="3" borderId="70" xfId="1" applyFont="1" applyFill="1" applyBorder="1" applyAlignment="1">
      <alignment vertical="center"/>
    </xf>
    <xf numFmtId="43" fontId="2" fillId="9" borderId="70" xfId="1" applyFont="1" applyFill="1" applyBorder="1" applyAlignment="1">
      <alignment vertical="center"/>
    </xf>
    <xf numFmtId="43" fontId="2" fillId="0" borderId="70" xfId="1" applyFont="1" applyFill="1" applyBorder="1" applyAlignment="1">
      <alignment vertical="center"/>
    </xf>
    <xf numFmtId="49" fontId="46" fillId="2" borderId="89" xfId="0" applyNumberFormat="1" applyFont="1" applyFill="1" applyBorder="1" applyAlignment="1">
      <alignment horizontal="left" vertical="center" wrapText="1"/>
    </xf>
    <xf numFmtId="0" fontId="41" fillId="3" borderId="70" xfId="0" applyFont="1" applyFill="1" applyBorder="1" applyAlignment="1">
      <alignment vertical="center"/>
    </xf>
    <xf numFmtId="0" fontId="12" fillId="3" borderId="70" xfId="0" applyFont="1" applyFill="1" applyBorder="1" applyAlignment="1">
      <alignment vertical="center"/>
    </xf>
    <xf numFmtId="49" fontId="59" fillId="3" borderId="70" xfId="0" applyNumberFormat="1" applyFont="1" applyFill="1" applyBorder="1" applyAlignment="1">
      <alignment horizontal="left" vertical="center" wrapText="1"/>
    </xf>
    <xf numFmtId="0" fontId="26" fillId="0" borderId="70" xfId="0" applyFont="1" applyBorder="1" applyAlignment="1">
      <alignment wrapText="1"/>
    </xf>
    <xf numFmtId="43" fontId="2" fillId="0" borderId="70" xfId="1" applyFont="1" applyBorder="1" applyAlignment="1">
      <alignment vertical="center"/>
    </xf>
    <xf numFmtId="49" fontId="37" fillId="10" borderId="88" xfId="0" applyNumberFormat="1" applyFont="1" applyFill="1" applyBorder="1" applyAlignment="1" applyProtection="1">
      <alignment horizontal="left" vertical="center" wrapText="1"/>
      <protection locked="0"/>
    </xf>
    <xf numFmtId="43" fontId="2" fillId="9" borderId="88" xfId="1" applyFont="1" applyFill="1" applyBorder="1" applyAlignment="1">
      <alignment horizontal="center" vertical="center"/>
    </xf>
    <xf numFmtId="43" fontId="2" fillId="0" borderId="70" xfId="1" applyFont="1" applyFill="1" applyBorder="1" applyAlignment="1">
      <alignment horizontal="right" vertical="center"/>
    </xf>
    <xf numFmtId="4" fontId="2" fillId="3" borderId="70" xfId="0" applyNumberFormat="1" applyFont="1" applyFill="1" applyBorder="1" applyAlignment="1">
      <alignment vertical="center"/>
    </xf>
    <xf numFmtId="49" fontId="18" fillId="10" borderId="86" xfId="0" applyNumberFormat="1" applyFont="1" applyFill="1" applyBorder="1" applyAlignment="1" applyProtection="1">
      <alignment vertical="center" wrapText="1"/>
      <protection locked="0"/>
    </xf>
    <xf numFmtId="49" fontId="18" fillId="10" borderId="0" xfId="0" applyNumberFormat="1" applyFont="1" applyFill="1" applyAlignment="1" applyProtection="1">
      <alignment vertical="center" wrapText="1"/>
      <protection locked="0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2" fillId="0" borderId="73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60" fillId="0" borderId="2" xfId="0" applyFont="1" applyBorder="1" applyAlignment="1">
      <alignment vertical="center"/>
    </xf>
    <xf numFmtId="0" fontId="60" fillId="0" borderId="4" xfId="0" applyFont="1" applyBorder="1" applyAlignment="1">
      <alignment vertical="center"/>
    </xf>
    <xf numFmtId="0" fontId="60" fillId="0" borderId="3" xfId="0" applyFont="1" applyBorder="1" applyAlignment="1">
      <alignment vertical="center"/>
    </xf>
    <xf numFmtId="0" fontId="61" fillId="0" borderId="1" xfId="0" applyFont="1" applyBorder="1" applyAlignment="1">
      <alignment horizontal="left" vertical="center" wrapText="1"/>
    </xf>
    <xf numFmtId="4" fontId="62" fillId="0" borderId="1" xfId="0" applyNumberFormat="1" applyFont="1" applyBorder="1" applyAlignment="1">
      <alignment vertical="center"/>
    </xf>
    <xf numFmtId="4" fontId="62" fillId="0" borderId="1" xfId="0" applyNumberFormat="1" applyFont="1" applyBorder="1" applyAlignment="1">
      <alignment horizontal="right" vertical="center" shrinkToFit="1"/>
    </xf>
    <xf numFmtId="4" fontId="62" fillId="0" borderId="64" xfId="0" applyNumberFormat="1" applyFont="1" applyBorder="1" applyAlignment="1">
      <alignment horizontal="right" vertical="center" shrinkToFit="1"/>
    </xf>
    <xf numFmtId="4" fontId="62" fillId="11" borderId="1" xfId="0" applyNumberFormat="1" applyFont="1" applyFill="1" applyBorder="1" applyAlignment="1">
      <alignment vertical="center"/>
    </xf>
    <xf numFmtId="0" fontId="60" fillId="9" borderId="1" xfId="0" applyFont="1" applyFill="1" applyBorder="1" applyAlignment="1">
      <alignment vertical="center"/>
    </xf>
    <xf numFmtId="43" fontId="60" fillId="9" borderId="1" xfId="1" applyFont="1" applyFill="1" applyBorder="1" applyAlignment="1">
      <alignment vertical="center"/>
    </xf>
    <xf numFmtId="43" fontId="62" fillId="9" borderId="1" xfId="1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0" fillId="0" borderId="85" xfId="0" applyBorder="1" applyAlignment="1">
      <alignment vertical="center"/>
    </xf>
    <xf numFmtId="4" fontId="26" fillId="0" borderId="73" xfId="0" applyNumberFormat="1" applyFont="1" applyBorder="1" applyAlignment="1">
      <alignment horizontal="right" vertical="center" shrinkToFit="1"/>
    </xf>
    <xf numFmtId="0" fontId="60" fillId="0" borderId="74" xfId="0" applyFont="1" applyBorder="1" applyAlignment="1">
      <alignment vertical="center"/>
    </xf>
    <xf numFmtId="4" fontId="43" fillId="0" borderId="70" xfId="0" applyNumberFormat="1" applyFont="1" applyBorder="1" applyAlignment="1">
      <alignment vertical="center"/>
    </xf>
    <xf numFmtId="4" fontId="62" fillId="0" borderId="70" xfId="0" applyNumberFormat="1" applyFont="1" applyBorder="1" applyAlignment="1">
      <alignment vertical="center"/>
    </xf>
    <xf numFmtId="0" fontId="0" fillId="0" borderId="73" xfId="0" applyBorder="1"/>
    <xf numFmtId="0" fontId="0" fillId="0" borderId="85" xfId="0" applyBorder="1"/>
    <xf numFmtId="0" fontId="0" fillId="0" borderId="74" xfId="0" applyBorder="1"/>
    <xf numFmtId="4" fontId="26" fillId="0" borderId="70" xfId="0" applyNumberFormat="1" applyFont="1" applyBorder="1" applyAlignment="1">
      <alignment horizontal="right" shrinkToFit="1"/>
    </xf>
    <xf numFmtId="4" fontId="26" fillId="0" borderId="73" xfId="0" applyNumberFormat="1" applyFont="1" applyBorder="1" applyAlignment="1">
      <alignment horizontal="right" shrinkToFit="1"/>
    </xf>
    <xf numFmtId="4" fontId="0" fillId="11" borderId="70" xfId="0" applyNumberFormat="1" applyFill="1" applyBorder="1"/>
    <xf numFmtId="0" fontId="60" fillId="0" borderId="74" xfId="0" applyFont="1" applyBorder="1"/>
    <xf numFmtId="0" fontId="26" fillId="0" borderId="73" xfId="0" applyFont="1" applyBorder="1" applyAlignment="1">
      <alignment horizontal="left" wrapText="1"/>
    </xf>
    <xf numFmtId="0" fontId="26" fillId="0" borderId="85" xfId="0" applyFont="1" applyBorder="1" applyAlignment="1">
      <alignment horizontal="left" wrapText="1"/>
    </xf>
    <xf numFmtId="0" fontId="26" fillId="0" borderId="74" xfId="0" applyFont="1" applyBorder="1" applyAlignment="1">
      <alignment horizontal="left" wrapText="1"/>
    </xf>
    <xf numFmtId="4" fontId="26" fillId="11" borderId="73" xfId="0" applyNumberFormat="1" applyFont="1" applyFill="1" applyBorder="1" applyAlignment="1">
      <alignment horizontal="right" vertical="top" shrinkToFit="1"/>
    </xf>
    <xf numFmtId="4" fontId="18" fillId="11" borderId="73" xfId="0" applyNumberFormat="1" applyFont="1" applyFill="1" applyBorder="1"/>
    <xf numFmtId="0" fontId="0" fillId="9" borderId="88" xfId="0" applyFill="1" applyBorder="1"/>
    <xf numFmtId="43" fontId="0" fillId="9" borderId="88" xfId="1" applyFont="1" applyFill="1" applyBorder="1" applyAlignment="1"/>
    <xf numFmtId="43" fontId="18" fillId="9" borderId="88" xfId="1" applyFont="1" applyFill="1" applyBorder="1" applyAlignment="1"/>
    <xf numFmtId="43" fontId="0" fillId="9" borderId="0" xfId="1" applyFont="1" applyFill="1" applyBorder="1" applyAlignment="1"/>
    <xf numFmtId="43" fontId="18" fillId="9" borderId="0" xfId="1" applyFont="1" applyFill="1" applyBorder="1" applyAlignment="1"/>
    <xf numFmtId="0" fontId="0" fillId="0" borderId="86" xfId="0" applyBorder="1"/>
    <xf numFmtId="0" fontId="64" fillId="0" borderId="0" xfId="0" applyFont="1"/>
    <xf numFmtId="0" fontId="64" fillId="0" borderId="0" xfId="0" applyFont="1" applyAlignment="1">
      <alignment vertical="center"/>
    </xf>
    <xf numFmtId="0" fontId="67" fillId="9" borderId="1" xfId="0" applyFont="1" applyFill="1" applyBorder="1" applyAlignment="1">
      <alignment vertical="center"/>
    </xf>
    <xf numFmtId="43" fontId="67" fillId="9" borderId="1" xfId="1" applyFont="1" applyFill="1" applyBorder="1" applyAlignment="1">
      <alignment vertical="center"/>
    </xf>
    <xf numFmtId="0" fontId="64" fillId="9" borderId="1" xfId="0" applyFont="1" applyFill="1" applyBorder="1" applyAlignment="1">
      <alignment vertical="center"/>
    </xf>
    <xf numFmtId="43" fontId="64" fillId="9" borderId="1" xfId="1" applyFont="1" applyFill="1" applyBorder="1" applyAlignment="1">
      <alignment vertical="center"/>
    </xf>
    <xf numFmtId="43" fontId="65" fillId="9" borderId="1" xfId="1" applyFont="1" applyFill="1" applyBorder="1" applyAlignment="1">
      <alignment vertical="center"/>
    </xf>
    <xf numFmtId="4" fontId="64" fillId="0" borderId="0" xfId="0" applyNumberFormat="1" applyFont="1" applyAlignment="1">
      <alignment vertical="center"/>
    </xf>
    <xf numFmtId="4" fontId="17" fillId="0" borderId="73" xfId="0" applyNumberFormat="1" applyFont="1" applyBorder="1" applyAlignment="1">
      <alignment horizontal="left" wrapText="1"/>
    </xf>
    <xf numFmtId="4" fontId="17" fillId="0" borderId="85" xfId="0" applyNumberFormat="1" applyFont="1" applyBorder="1" applyAlignment="1">
      <alignment horizontal="left" wrapText="1"/>
    </xf>
    <xf numFmtId="4" fontId="17" fillId="0" borderId="74" xfId="0" applyNumberFormat="1" applyFont="1" applyBorder="1" applyAlignment="1">
      <alignment horizontal="left" wrapText="1"/>
    </xf>
    <xf numFmtId="0" fontId="17" fillId="0" borderId="73" xfId="0" applyFont="1" applyBorder="1" applyAlignment="1">
      <alignment horizontal="left" wrapText="1"/>
    </xf>
    <xf numFmtId="0" fontId="17" fillId="0" borderId="85" xfId="0" applyFont="1" applyBorder="1" applyAlignment="1">
      <alignment horizontal="left" wrapText="1"/>
    </xf>
    <xf numFmtId="0" fontId="17" fillId="0" borderId="74" xfId="0" applyFont="1" applyBorder="1" applyAlignment="1">
      <alignment horizontal="left" wrapText="1"/>
    </xf>
    <xf numFmtId="0" fontId="0" fillId="3" borderId="73" xfId="0" applyFill="1" applyBorder="1" applyAlignment="1">
      <alignment horizontal="center"/>
    </xf>
    <xf numFmtId="0" fontId="0" fillId="3" borderId="85" xfId="0" applyFill="1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17" fillId="0" borderId="0" xfId="0" applyFont="1" applyAlignment="1">
      <alignment horizontal="left"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2" fillId="0" borderId="1" xfId="0" applyFont="1" applyBorder="1" applyAlignment="1">
      <alignment horizontal="left" vertical="center" wrapText="1"/>
    </xf>
    <xf numFmtId="0" fontId="0" fillId="0" borderId="9" xfId="0" applyBorder="1"/>
    <xf numFmtId="0" fontId="0" fillId="0" borderId="0" xfId="0" applyAlignment="1">
      <alignment horizontal="left" wrapText="1"/>
    </xf>
    <xf numFmtId="0" fontId="17" fillId="0" borderId="84" xfId="0" applyFont="1" applyBorder="1" applyAlignment="1">
      <alignment horizontal="left" wrapText="1"/>
    </xf>
    <xf numFmtId="0" fontId="17" fillId="0" borderId="86" xfId="0" applyFont="1" applyBorder="1" applyAlignment="1">
      <alignment horizontal="left" wrapText="1"/>
    </xf>
    <xf numFmtId="0" fontId="17" fillId="0" borderId="87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26" fillId="0" borderId="60" xfId="0" applyFont="1" applyBorder="1" applyAlignment="1">
      <alignment horizontal="left" wrapText="1"/>
    </xf>
    <xf numFmtId="0" fontId="26" fillId="0" borderId="61" xfId="0" applyFont="1" applyBorder="1" applyAlignment="1">
      <alignment horizontal="left" wrapText="1"/>
    </xf>
    <xf numFmtId="0" fontId="26" fillId="0" borderId="6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61" xfId="0" applyFont="1" applyBorder="1" applyAlignment="1">
      <alignment horizontal="left" wrapText="1"/>
    </xf>
    <xf numFmtId="0" fontId="21" fillId="0" borderId="62" xfId="0" applyFont="1" applyBorder="1" applyAlignment="1">
      <alignment horizontal="left" wrapText="1"/>
    </xf>
    <xf numFmtId="0" fontId="12" fillId="0" borderId="60" xfId="0" applyFont="1" applyBorder="1" applyAlignment="1">
      <alignment horizontal="left" wrapText="1"/>
    </xf>
    <xf numFmtId="0" fontId="12" fillId="0" borderId="61" xfId="0" applyFont="1" applyBorder="1" applyAlignment="1">
      <alignment horizontal="left" wrapText="1"/>
    </xf>
    <xf numFmtId="0" fontId="12" fillId="0" borderId="62" xfId="0" applyFont="1" applyBorder="1" applyAlignment="1">
      <alignment horizontal="left" wrapText="1"/>
    </xf>
    <xf numFmtId="0" fontId="7" fillId="0" borderId="60" xfId="0" applyFont="1" applyBorder="1" applyAlignment="1">
      <alignment horizontal="left"/>
    </xf>
    <xf numFmtId="0" fontId="7" fillId="0" borderId="61" xfId="0" applyFont="1" applyBorder="1" applyAlignment="1">
      <alignment horizontal="left"/>
    </xf>
    <xf numFmtId="0" fontId="7" fillId="0" borderId="62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0" fillId="0" borderId="60" xfId="0" applyBorder="1" applyAlignment="1">
      <alignment horizontal="left" wrapText="1"/>
    </xf>
    <xf numFmtId="0" fontId="0" fillId="0" borderId="61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6" fillId="0" borderId="4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4" fontId="17" fillId="0" borderId="2" xfId="0" applyNumberFormat="1" applyFont="1" applyBorder="1" applyAlignment="1">
      <alignment horizontal="left" wrapText="1"/>
    </xf>
    <xf numFmtId="0" fontId="7" fillId="0" borderId="49" xfId="0" applyFont="1" applyBorder="1" applyAlignment="1">
      <alignment horizontal="left"/>
    </xf>
    <xf numFmtId="0" fontId="17" fillId="0" borderId="49" xfId="0" applyFont="1" applyBorder="1" applyAlignment="1">
      <alignment horizontal="left" wrapText="1"/>
    </xf>
    <xf numFmtId="0" fontId="17" fillId="0" borderId="60" xfId="0" applyFont="1" applyBorder="1" applyAlignment="1">
      <alignment horizontal="left" wrapText="1"/>
    </xf>
    <xf numFmtId="0" fontId="17" fillId="0" borderId="61" xfId="0" applyFont="1" applyBorder="1" applyAlignment="1">
      <alignment horizontal="left" wrapText="1"/>
    </xf>
    <xf numFmtId="0" fontId="17" fillId="0" borderId="62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0" fillId="0" borderId="6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68" fillId="0" borderId="60" xfId="0" applyFont="1" applyBorder="1" applyAlignment="1">
      <alignment horizontal="left" vertical="center" wrapText="1"/>
    </xf>
    <xf numFmtId="0" fontId="68" fillId="0" borderId="61" xfId="0" applyFont="1" applyBorder="1" applyAlignment="1">
      <alignment horizontal="left" vertical="center" wrapText="1"/>
    </xf>
    <xf numFmtId="0" fontId="68" fillId="0" borderId="62" xfId="0" applyFont="1" applyBorder="1" applyAlignment="1">
      <alignment horizontal="left" vertical="center" wrapText="1"/>
    </xf>
    <xf numFmtId="0" fontId="18" fillId="0" borderId="73" xfId="0" applyFont="1" applyBorder="1" applyAlignment="1">
      <alignment horizontal="left" vertical="center" wrapText="1"/>
    </xf>
    <xf numFmtId="0" fontId="18" fillId="0" borderId="8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27" fillId="0" borderId="73" xfId="0" applyFont="1" applyBorder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27" fillId="0" borderId="74" xfId="0" applyFont="1" applyBorder="1" applyAlignment="1">
      <alignment horizontal="left" vertical="center" wrapText="1"/>
    </xf>
    <xf numFmtId="0" fontId="38" fillId="0" borderId="73" xfId="0" applyFont="1" applyBorder="1" applyAlignment="1">
      <alignment vertical="center" wrapText="1"/>
    </xf>
    <xf numFmtId="0" fontId="38" fillId="0" borderId="77" xfId="0" applyFont="1" applyBorder="1" applyAlignment="1">
      <alignment vertical="center" wrapText="1"/>
    </xf>
    <xf numFmtId="0" fontId="38" fillId="0" borderId="74" xfId="0" applyFont="1" applyBorder="1" applyAlignment="1">
      <alignment vertical="center" wrapText="1"/>
    </xf>
    <xf numFmtId="0" fontId="66" fillId="0" borderId="60" xfId="0" applyFont="1" applyBorder="1" applyAlignment="1">
      <alignment horizontal="left" vertical="center" wrapText="1"/>
    </xf>
    <xf numFmtId="0" fontId="66" fillId="0" borderId="61" xfId="0" applyFont="1" applyBorder="1" applyAlignment="1">
      <alignment horizontal="left" vertical="center" wrapText="1"/>
    </xf>
    <xf numFmtId="0" fontId="66" fillId="0" borderId="62" xfId="0" applyFont="1" applyBorder="1" applyAlignment="1">
      <alignment horizontal="left" vertical="center" wrapText="1"/>
    </xf>
    <xf numFmtId="0" fontId="43" fillId="0" borderId="61" xfId="0" applyFont="1" applyBorder="1" applyAlignment="1">
      <alignment horizontal="left" wrapText="1"/>
    </xf>
    <xf numFmtId="0" fontId="43" fillId="0" borderId="62" xfId="0" applyFont="1" applyBorder="1" applyAlignment="1">
      <alignment horizontal="left" wrapText="1"/>
    </xf>
    <xf numFmtId="0" fontId="3" fillId="0" borderId="60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26" fillId="0" borderId="73" xfId="0" applyFont="1" applyBorder="1" applyAlignment="1">
      <alignment horizontal="left"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74" xfId="0" applyFont="1" applyBorder="1" applyAlignment="1">
      <alignment horizontal="left" vertical="center" wrapText="1"/>
    </xf>
    <xf numFmtId="0" fontId="26" fillId="0" borderId="85" xfId="0" applyFont="1" applyBorder="1" applyAlignment="1">
      <alignment horizontal="left" vertical="center" wrapText="1"/>
    </xf>
    <xf numFmtId="0" fontId="21" fillId="0" borderId="73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21" fillId="0" borderId="74" xfId="0" applyFont="1" applyBorder="1" applyAlignment="1">
      <alignment horizontal="left" vertical="center" wrapText="1"/>
    </xf>
    <xf numFmtId="0" fontId="65" fillId="0" borderId="73" xfId="0" applyFont="1" applyBorder="1" applyAlignment="1">
      <alignment horizontal="left" vertical="center" wrapText="1"/>
    </xf>
    <xf numFmtId="0" fontId="65" fillId="0" borderId="85" xfId="0" applyFont="1" applyBorder="1" applyAlignment="1">
      <alignment horizontal="left" vertical="center" wrapText="1"/>
    </xf>
    <xf numFmtId="0" fontId="65" fillId="0" borderId="74" xfId="0" applyFont="1" applyBorder="1" applyAlignment="1">
      <alignment horizontal="left" vertical="center" wrapText="1"/>
    </xf>
    <xf numFmtId="0" fontId="61" fillId="0" borderId="60" xfId="0" applyFont="1" applyBorder="1" applyAlignment="1">
      <alignment horizontal="left" vertical="center" wrapText="1"/>
    </xf>
    <xf numFmtId="0" fontId="61" fillId="0" borderId="61" xfId="0" applyFont="1" applyBorder="1" applyAlignment="1">
      <alignment horizontal="left" vertical="center" wrapText="1"/>
    </xf>
    <xf numFmtId="0" fontId="61" fillId="0" borderId="6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43" fontId="12" fillId="10" borderId="39" xfId="1" applyFont="1" applyFill="1" applyBorder="1" applyAlignment="1" applyProtection="1">
      <alignment horizontal="center" vertical="center" wrapText="1"/>
      <protection locked="0"/>
    </xf>
    <xf numFmtId="43" fontId="12" fillId="10" borderId="6" xfId="1" applyFont="1" applyFill="1" applyBorder="1" applyAlignment="1" applyProtection="1">
      <alignment horizontal="center" vertical="center" wrapText="1"/>
      <protection locked="0"/>
    </xf>
    <xf numFmtId="43" fontId="12" fillId="10" borderId="25" xfId="1" applyFont="1" applyFill="1" applyBorder="1" applyAlignment="1" applyProtection="1">
      <alignment horizontal="center" vertical="center" wrapText="1"/>
      <protection locked="0"/>
    </xf>
    <xf numFmtId="4" fontId="12" fillId="10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19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24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25" xfId="0" applyNumberFormat="1" applyFont="1" applyFill="1" applyBorder="1" applyAlignment="1" applyProtection="1">
      <alignment horizontal="right" vertical="center" wrapText="1"/>
      <protection locked="0"/>
    </xf>
    <xf numFmtId="43" fontId="12" fillId="10" borderId="63" xfId="1" applyFont="1" applyFill="1" applyBorder="1" applyAlignment="1" applyProtection="1">
      <alignment horizontal="left" vertical="center" wrapText="1"/>
      <protection locked="0"/>
    </xf>
    <xf numFmtId="4" fontId="12" fillId="10" borderId="63" xfId="0" applyNumberFormat="1" applyFont="1" applyFill="1" applyBorder="1" applyAlignment="1" applyProtection="1">
      <alignment horizontal="right" vertical="center" wrapText="1"/>
      <protection locked="0"/>
    </xf>
    <xf numFmtId="43" fontId="12" fillId="10" borderId="63" xfId="1" applyFont="1" applyFill="1" applyBorder="1" applyAlignment="1" applyProtection="1">
      <alignment horizontal="center" vertical="center" wrapText="1"/>
      <protection locked="0"/>
    </xf>
    <xf numFmtId="43" fontId="11" fillId="10" borderId="39" xfId="1" applyFont="1" applyFill="1" applyBorder="1" applyAlignment="1" applyProtection="1">
      <alignment horizontal="center" vertical="center" wrapText="1"/>
      <protection locked="0"/>
    </xf>
    <xf numFmtId="43" fontId="11" fillId="10" borderId="25" xfId="1" applyFont="1" applyFill="1" applyBorder="1" applyAlignment="1" applyProtection="1">
      <alignment horizontal="center" vertical="center" wrapText="1"/>
      <protection locked="0"/>
    </xf>
    <xf numFmtId="43" fontId="11" fillId="10" borderId="6" xfId="1" applyFont="1" applyFill="1" applyBorder="1" applyAlignment="1" applyProtection="1">
      <alignment horizontal="center" vertical="center" wrapText="1"/>
      <protection locked="0"/>
    </xf>
    <xf numFmtId="4" fontId="11" fillId="10" borderId="39" xfId="0" applyNumberFormat="1" applyFont="1" applyFill="1" applyBorder="1" applyAlignment="1" applyProtection="1">
      <alignment horizontal="right" vertical="center" wrapText="1"/>
      <protection locked="0"/>
    </xf>
    <xf numFmtId="4" fontId="11" fillId="10" borderId="25" xfId="0" applyNumberFormat="1" applyFont="1" applyFill="1" applyBorder="1" applyAlignment="1" applyProtection="1">
      <alignment horizontal="right" vertical="center" wrapText="1"/>
      <protection locked="0"/>
    </xf>
    <xf numFmtId="49" fontId="26" fillId="17" borderId="44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45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5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0" xfId="0" applyFont="1" applyFill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0" fontId="11" fillId="9" borderId="0" xfId="0" applyFont="1" applyFill="1" applyAlignment="1">
      <alignment vertical="center" wrapText="1"/>
    </xf>
    <xf numFmtId="0" fontId="11" fillId="0" borderId="46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0" fillId="0" borderId="35" xfId="0" applyFont="1" applyBorder="1" applyAlignment="1">
      <alignment horizontal="left" vertical="center"/>
    </xf>
    <xf numFmtId="4" fontId="11" fillId="1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6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49" fontId="26" fillId="17" borderId="39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6" xfId="0" applyNumberFormat="1" applyFont="1" applyFill="1" applyBorder="1" applyAlignment="1" applyProtection="1">
      <alignment horizontal="left" vertical="center" wrapText="1"/>
      <protection locked="0"/>
    </xf>
    <xf numFmtId="43" fontId="6" fillId="10" borderId="39" xfId="1" applyFont="1" applyFill="1" applyBorder="1" applyAlignment="1" applyProtection="1">
      <alignment horizontal="center" vertical="center" wrapText="1"/>
      <protection locked="0"/>
    </xf>
    <xf numFmtId="43" fontId="6" fillId="10" borderId="6" xfId="1" applyFont="1" applyFill="1" applyBorder="1" applyAlignment="1" applyProtection="1">
      <alignment horizontal="center" vertical="center" wrapText="1"/>
      <protection locked="0"/>
    </xf>
    <xf numFmtId="43" fontId="6" fillId="10" borderId="25" xfId="1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4" fontId="11" fillId="9" borderId="46" xfId="0" applyNumberFormat="1" applyFont="1" applyFill="1" applyBorder="1" applyAlignment="1">
      <alignment horizontal="left" vertical="center"/>
    </xf>
    <xf numFmtId="4" fontId="11" fillId="9" borderId="41" xfId="0" applyNumberFormat="1" applyFont="1" applyFill="1" applyBorder="1" applyAlignment="1">
      <alignment horizontal="left" vertical="center"/>
    </xf>
    <xf numFmtId="4" fontId="11" fillId="9" borderId="42" xfId="0" applyNumberFormat="1" applyFont="1" applyFill="1" applyBorder="1" applyAlignment="1">
      <alignment horizontal="left" vertical="center"/>
    </xf>
    <xf numFmtId="4" fontId="11" fillId="9" borderId="28" xfId="0" applyNumberFormat="1" applyFont="1" applyFill="1" applyBorder="1" applyAlignment="1">
      <alignment horizontal="left" vertical="center"/>
    </xf>
    <xf numFmtId="4" fontId="11" fillId="9" borderId="0" xfId="0" applyNumberFormat="1" applyFont="1" applyFill="1" applyAlignment="1">
      <alignment horizontal="left" vertical="center"/>
    </xf>
    <xf numFmtId="4" fontId="11" fillId="9" borderId="29" xfId="0" applyNumberFormat="1" applyFont="1" applyFill="1" applyBorder="1" applyAlignment="1">
      <alignment horizontal="left" vertical="center"/>
    </xf>
    <xf numFmtId="4" fontId="11" fillId="9" borderId="27" xfId="0" applyNumberFormat="1" applyFont="1" applyFill="1" applyBorder="1" applyAlignment="1">
      <alignment horizontal="left" vertical="center"/>
    </xf>
    <xf numFmtId="4" fontId="11" fillId="9" borderId="16" xfId="0" applyNumberFormat="1" applyFont="1" applyFill="1" applyBorder="1" applyAlignment="1">
      <alignment horizontal="left" vertical="center"/>
    </xf>
    <xf numFmtId="4" fontId="11" fillId="9" borderId="17" xfId="0" applyNumberFormat="1" applyFont="1" applyFill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49" fontId="26" fillId="17" borderId="18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59" xfId="0" applyNumberFormat="1" applyFont="1" applyFill="1" applyBorder="1" applyAlignment="1" applyProtection="1">
      <alignment horizontal="left" vertical="center" wrapText="1"/>
      <protection locked="0"/>
    </xf>
    <xf numFmtId="43" fontId="11" fillId="10" borderId="39" xfId="1" applyFont="1" applyFill="1" applyBorder="1" applyAlignment="1" applyProtection="1">
      <alignment horizontal="left" vertical="center" wrapText="1"/>
      <protection locked="0"/>
    </xf>
    <xf numFmtId="43" fontId="11" fillId="10" borderId="25" xfId="1" applyFont="1" applyFill="1" applyBorder="1" applyAlignment="1" applyProtection="1">
      <alignment horizontal="left" vertical="center" wrapText="1"/>
      <protection locked="0"/>
    </xf>
    <xf numFmtId="43" fontId="12" fillId="10" borderId="66" xfId="1" applyFont="1" applyFill="1" applyBorder="1" applyAlignment="1" applyProtection="1">
      <alignment horizontal="center" vertical="center" wrapText="1"/>
      <protection locked="0"/>
    </xf>
    <xf numFmtId="43" fontId="12" fillId="10" borderId="55" xfId="1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43" fontId="11" fillId="9" borderId="50" xfId="1" applyFont="1" applyFill="1" applyBorder="1" applyAlignment="1">
      <alignment horizontal="center" vertical="center"/>
    </xf>
    <xf numFmtId="43" fontId="11" fillId="9" borderId="51" xfId="1" applyFont="1" applyFill="1" applyBorder="1" applyAlignment="1">
      <alignment horizontal="center" vertical="center"/>
    </xf>
    <xf numFmtId="0" fontId="11" fillId="9" borderId="53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11" fillId="9" borderId="48" xfId="0" applyFont="1" applyFill="1" applyBorder="1" applyAlignment="1">
      <alignment horizontal="left" vertical="center"/>
    </xf>
    <xf numFmtId="49" fontId="26" fillId="17" borderId="49" xfId="0" applyNumberFormat="1" applyFont="1" applyFill="1" applyBorder="1" applyAlignment="1" applyProtection="1">
      <alignment horizontal="left" vertical="center" wrapText="1"/>
      <protection locked="0"/>
    </xf>
    <xf numFmtId="43" fontId="11" fillId="10" borderId="49" xfId="1" applyFont="1" applyFill="1" applyBorder="1" applyAlignment="1" applyProtection="1">
      <alignment horizontal="left" vertical="center" wrapText="1"/>
      <protection locked="0"/>
    </xf>
    <xf numFmtId="43" fontId="12" fillId="10" borderId="65" xfId="1" applyFont="1" applyFill="1" applyBorder="1" applyAlignment="1" applyProtection="1">
      <alignment horizontal="left" vertical="center" wrapText="1"/>
      <protection locked="0"/>
    </xf>
    <xf numFmtId="43" fontId="12" fillId="10" borderId="0" xfId="1" applyFont="1" applyFill="1" applyBorder="1" applyAlignment="1" applyProtection="1">
      <alignment horizontal="left" vertical="center" wrapText="1"/>
      <protection locked="0"/>
    </xf>
    <xf numFmtId="43" fontId="12" fillId="10" borderId="48" xfId="1" applyFont="1" applyFill="1" applyBorder="1" applyAlignment="1" applyProtection="1">
      <alignment horizontal="left" vertical="center" wrapText="1"/>
      <protection locked="0"/>
    </xf>
    <xf numFmtId="49" fontId="26" fillId="17" borderId="42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30" xfId="0" applyNumberFormat="1" applyFont="1" applyFill="1" applyBorder="1" applyAlignment="1" applyProtection="1">
      <alignment horizontal="left" vertical="center" wrapText="1"/>
      <protection locked="0"/>
    </xf>
    <xf numFmtId="4" fontId="12" fillId="10" borderId="66" xfId="0" applyNumberFormat="1" applyFont="1" applyFill="1" applyBorder="1" applyAlignment="1" applyProtection="1">
      <alignment horizontal="right" vertical="center" wrapText="1"/>
      <protection locked="0"/>
    </xf>
    <xf numFmtId="4" fontId="12" fillId="10" borderId="55" xfId="0" applyNumberFormat="1" applyFont="1" applyFill="1" applyBorder="1" applyAlignment="1" applyProtection="1">
      <alignment horizontal="right" vertical="center" wrapText="1"/>
      <protection locked="0"/>
    </xf>
    <xf numFmtId="49" fontId="26" fillId="17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6" borderId="13" xfId="0" applyFont="1" applyFill="1" applyBorder="1" applyAlignment="1">
      <alignment vertical="center" wrapText="1"/>
    </xf>
    <xf numFmtId="0" fontId="11" fillId="0" borderId="13" xfId="0" applyFont="1" applyBorder="1"/>
    <xf numFmtId="0" fontId="11" fillId="0" borderId="14" xfId="0" applyFont="1" applyBorder="1"/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6" fillId="0" borderId="50" xfId="0" applyFont="1" applyBorder="1" applyAlignment="1">
      <alignment horizontal="left" wrapText="1"/>
    </xf>
    <xf numFmtId="0" fontId="26" fillId="0" borderId="51" xfId="0" applyFont="1" applyBorder="1" applyAlignment="1">
      <alignment horizontal="left" wrapText="1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43" fontId="11" fillId="9" borderId="50" xfId="1" applyFont="1" applyFill="1" applyBorder="1" applyAlignment="1">
      <alignment horizontal="left" vertical="center"/>
    </xf>
    <xf numFmtId="43" fontId="11" fillId="9" borderId="51" xfId="1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49" fontId="26" fillId="17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4" fontId="11" fillId="10" borderId="19" xfId="0" applyNumberFormat="1" applyFont="1" applyFill="1" applyBorder="1" applyAlignment="1" applyProtection="1">
      <alignment horizontal="right" vertical="center" wrapText="1"/>
      <protection locked="0"/>
    </xf>
    <xf numFmtId="4" fontId="11" fillId="10" borderId="6" xfId="0" applyNumberFormat="1" applyFont="1" applyFill="1" applyBorder="1" applyAlignment="1" applyProtection="1">
      <alignment horizontal="right" vertical="center" wrapText="1"/>
      <protection locked="0"/>
    </xf>
    <xf numFmtId="43" fontId="11" fillId="9" borderId="24" xfId="1" applyFont="1" applyFill="1" applyBorder="1" applyAlignment="1">
      <alignment horizontal="right" vertical="center"/>
    </xf>
    <xf numFmtId="43" fontId="11" fillId="9" borderId="25" xfId="1" applyFont="1" applyFill="1" applyBorder="1" applyAlignment="1">
      <alignment horizontal="right" vertical="center"/>
    </xf>
    <xf numFmtId="0" fontId="0" fillId="0" borderId="21" xfId="0" applyBorder="1"/>
    <xf numFmtId="0" fontId="0" fillId="0" borderId="22" xfId="0" applyBorder="1"/>
    <xf numFmtId="0" fontId="0" fillId="0" borderId="28" xfId="0" applyBorder="1"/>
    <xf numFmtId="0" fontId="0" fillId="0" borderId="0" xfId="0"/>
    <xf numFmtId="0" fontId="0" fillId="0" borderId="29" xfId="0" applyBorder="1"/>
    <xf numFmtId="0" fontId="0" fillId="0" borderId="27" xfId="0" applyBorder="1"/>
    <xf numFmtId="0" fontId="0" fillId="0" borderId="16" xfId="0" applyBorder="1"/>
    <xf numFmtId="0" fontId="0" fillId="0" borderId="17" xfId="0" applyBorder="1"/>
    <xf numFmtId="49" fontId="26" fillId="17" borderId="24" xfId="0" applyNumberFormat="1" applyFont="1" applyFill="1" applyBorder="1" applyAlignment="1" applyProtection="1">
      <alignment horizontal="left" vertical="center" wrapText="1"/>
      <protection locked="0"/>
    </xf>
    <xf numFmtId="4" fontId="11" fillId="10" borderId="2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6" fillId="0" borderId="24" xfId="0" applyFont="1" applyBorder="1" applyAlignment="1">
      <alignment horizontal="left" wrapText="1"/>
    </xf>
    <xf numFmtId="0" fontId="26" fillId="0" borderId="25" xfId="0" applyFont="1" applyBorder="1" applyAlignment="1">
      <alignment horizontal="left" wrapText="1"/>
    </xf>
    <xf numFmtId="0" fontId="11" fillId="0" borderId="29" xfId="0" applyFont="1" applyBorder="1" applyAlignment="1">
      <alignment horizontal="left" vertical="center"/>
    </xf>
    <xf numFmtId="49" fontId="26" fillId="17" borderId="22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26" fillId="10" borderId="1" xfId="0" applyNumberFormat="1" applyFont="1" applyFill="1" applyBorder="1" applyAlignment="1" applyProtection="1">
      <alignment horizontal="left" vertical="center" wrapText="1"/>
      <protection locked="0"/>
    </xf>
    <xf numFmtId="43" fontId="11" fillId="9" borderId="1" xfId="1" applyFont="1" applyFill="1" applyBorder="1" applyAlignment="1">
      <alignment horizontal="center" vertical="center"/>
    </xf>
    <xf numFmtId="49" fontId="26" fillId="10" borderId="35" xfId="0" applyNumberFormat="1" applyFont="1" applyFill="1" applyBorder="1" applyAlignment="1" applyProtection="1">
      <alignment horizontal="left" vertical="center" wrapText="1"/>
      <protection locked="0"/>
    </xf>
    <xf numFmtId="43" fontId="11" fillId="9" borderId="35" xfId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26" fillId="0" borderId="35" xfId="0" applyFont="1" applyBorder="1" applyAlignment="1">
      <alignment horizontal="left" wrapText="1"/>
    </xf>
    <xf numFmtId="0" fontId="9" fillId="0" borderId="2" xfId="0" applyFont="1" applyBorder="1" applyAlignment="1">
      <alignment vertical="center"/>
    </xf>
    <xf numFmtId="0" fontId="8" fillId="9" borderId="39" xfId="0" applyFont="1" applyFill="1" applyBorder="1" applyAlignment="1">
      <alignment horizontal="left" wrapText="1"/>
    </xf>
    <xf numFmtId="0" fontId="9" fillId="9" borderId="6" xfId="0" applyFont="1" applyFill="1" applyBorder="1" applyAlignment="1">
      <alignment horizontal="left" wrapText="1"/>
    </xf>
    <xf numFmtId="0" fontId="9" fillId="9" borderId="25" xfId="0" applyFont="1" applyFill="1" applyBorder="1" applyAlignment="1">
      <alignment horizontal="left" wrapText="1"/>
    </xf>
    <xf numFmtId="43" fontId="11" fillId="9" borderId="39" xfId="1" applyFont="1" applyFill="1" applyBorder="1" applyAlignment="1">
      <alignment horizontal="center" vertical="center"/>
    </xf>
    <xf numFmtId="43" fontId="11" fillId="9" borderId="6" xfId="1" applyFont="1" applyFill="1" applyBorder="1" applyAlignment="1">
      <alignment horizontal="center" vertical="center"/>
    </xf>
    <xf numFmtId="43" fontId="11" fillId="9" borderId="25" xfId="1" applyFont="1" applyFill="1" applyBorder="1" applyAlignment="1">
      <alignment horizontal="center" vertical="center"/>
    </xf>
    <xf numFmtId="4" fontId="11" fillId="9" borderId="35" xfId="0" applyNumberFormat="1" applyFont="1" applyFill="1" applyBorder="1" applyAlignment="1">
      <alignment horizontal="left" vertical="center"/>
    </xf>
    <xf numFmtId="0" fontId="37" fillId="9" borderId="35" xfId="0" applyFont="1" applyFill="1" applyBorder="1" applyAlignment="1">
      <alignment horizontal="left" wrapText="1"/>
    </xf>
    <xf numFmtId="0" fontId="5" fillId="0" borderId="35" xfId="0" applyFont="1" applyBorder="1" applyAlignment="1">
      <alignment horizontal="left" vertical="center"/>
    </xf>
    <xf numFmtId="0" fontId="10" fillId="0" borderId="76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10" borderId="39" xfId="1" applyFont="1" applyFill="1" applyBorder="1" applyAlignment="1" applyProtection="1">
      <alignment horizontal="center" vertical="center" wrapText="1"/>
      <protection locked="0"/>
    </xf>
    <xf numFmtId="43" fontId="5" fillId="10" borderId="6" xfId="1" applyFont="1" applyFill="1" applyBorder="1" applyAlignment="1" applyProtection="1">
      <alignment horizontal="center" vertical="center" wrapText="1"/>
      <protection locked="0"/>
    </xf>
    <xf numFmtId="43" fontId="5" fillId="10" borderId="25" xfId="1" applyFont="1" applyFill="1" applyBorder="1" applyAlignment="1" applyProtection="1">
      <alignment horizontal="center" vertical="center" wrapText="1"/>
      <protection locked="0"/>
    </xf>
    <xf numFmtId="0" fontId="11" fillId="0" borderId="70" xfId="0" applyFont="1" applyBorder="1" applyAlignment="1">
      <alignment horizontal="left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vertical="center" wrapText="1"/>
    </xf>
    <xf numFmtId="0" fontId="5" fillId="0" borderId="73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10" fillId="0" borderId="78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center"/>
    </xf>
    <xf numFmtId="0" fontId="10" fillId="0" borderId="8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75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49" fontId="26" fillId="17" borderId="70" xfId="0" applyNumberFormat="1" applyFont="1" applyFill="1" applyBorder="1" applyAlignment="1" applyProtection="1">
      <alignment horizontal="left" vertical="center" wrapText="1"/>
      <protection locked="0"/>
    </xf>
    <xf numFmtId="4" fontId="5" fillId="10" borderId="70" xfId="0" applyNumberFormat="1" applyFont="1" applyFill="1" applyBorder="1" applyAlignment="1" applyProtection="1">
      <alignment horizontal="center" vertical="center" wrapText="1"/>
      <protection locked="0"/>
    </xf>
    <xf numFmtId="4" fontId="5" fillId="9" borderId="35" xfId="0" applyNumberFormat="1" applyFont="1" applyFill="1" applyBorder="1" applyAlignment="1">
      <alignment horizontal="left" vertical="center"/>
    </xf>
    <xf numFmtId="43" fontId="5" fillId="9" borderId="72" xfId="1" applyFont="1" applyFill="1" applyBorder="1" applyAlignment="1">
      <alignment horizontal="center" vertical="center"/>
    </xf>
    <xf numFmtId="43" fontId="5" fillId="9" borderId="6" xfId="1" applyFont="1" applyFill="1" applyBorder="1" applyAlignment="1">
      <alignment horizontal="center" vertical="center"/>
    </xf>
    <xf numFmtId="43" fontId="5" fillId="9" borderId="25" xfId="1" applyFont="1" applyFill="1" applyBorder="1" applyAlignment="1">
      <alignment horizontal="center" vertical="center"/>
    </xf>
    <xf numFmtId="4" fontId="12" fillId="10" borderId="72" xfId="0" applyNumberFormat="1" applyFont="1" applyFill="1" applyBorder="1" applyAlignment="1" applyProtection="1">
      <alignment horizontal="center" vertical="center" wrapText="1"/>
      <protection locked="0"/>
    </xf>
    <xf numFmtId="4" fontId="12" fillId="10" borderId="51" xfId="0" applyNumberFormat="1" applyFont="1" applyFill="1" applyBorder="1" applyAlignment="1" applyProtection="1">
      <alignment horizontal="center" vertical="center" wrapText="1"/>
      <protection locked="0"/>
    </xf>
    <xf numFmtId="4" fontId="5" fillId="9" borderId="70" xfId="0" applyNumberFormat="1" applyFont="1" applyFill="1" applyBorder="1" applyAlignment="1">
      <alignment horizontal="left" vertical="center"/>
    </xf>
    <xf numFmtId="0" fontId="26" fillId="9" borderId="70" xfId="0" applyFont="1" applyFill="1" applyBorder="1" applyAlignment="1">
      <alignment horizontal="left" wrapText="1"/>
    </xf>
    <xf numFmtId="43" fontId="5" fillId="9" borderId="70" xfId="1" applyFont="1" applyFill="1" applyBorder="1" applyAlignment="1">
      <alignment horizontal="center" vertical="center"/>
    </xf>
    <xf numFmtId="0" fontId="5" fillId="0" borderId="79" xfId="0" applyFont="1" applyBorder="1" applyAlignment="1">
      <alignment horizontal="left" vertical="center"/>
    </xf>
    <xf numFmtId="0" fontId="26" fillId="9" borderId="35" xfId="0" applyFont="1" applyFill="1" applyBorder="1" applyAlignment="1">
      <alignment horizontal="left" wrapText="1"/>
    </xf>
    <xf numFmtId="43" fontId="5" fillId="9" borderId="35" xfId="1" applyFont="1" applyFill="1" applyBorder="1" applyAlignment="1">
      <alignment horizontal="center" vertical="center"/>
    </xf>
    <xf numFmtId="43" fontId="5" fillId="10" borderId="70" xfId="1" applyFont="1" applyFill="1" applyBorder="1" applyAlignment="1" applyProtection="1">
      <alignment horizontal="center" vertical="center" wrapText="1"/>
      <protection locked="0"/>
    </xf>
    <xf numFmtId="43" fontId="12" fillId="10" borderId="72" xfId="1" applyFont="1" applyFill="1" applyBorder="1" applyAlignment="1" applyProtection="1">
      <alignment horizontal="center" vertical="center" wrapText="1"/>
      <protection locked="0"/>
    </xf>
    <xf numFmtId="43" fontId="12" fillId="10" borderId="76" xfId="1" applyFont="1" applyFill="1" applyBorder="1" applyAlignment="1" applyProtection="1">
      <alignment horizontal="center" vertical="center" wrapText="1"/>
      <protection locked="0"/>
    </xf>
    <xf numFmtId="0" fontId="11" fillId="0" borderId="71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0" fontId="13" fillId="9" borderId="0" xfId="0" applyFont="1" applyFill="1" applyAlignment="1">
      <alignment vertical="center" wrapText="1"/>
    </xf>
    <xf numFmtId="0" fontId="11" fillId="9" borderId="0" xfId="0" applyFont="1" applyFill="1"/>
    <xf numFmtId="0" fontId="41" fillId="9" borderId="0" xfId="0" applyFont="1" applyFill="1" applyAlignment="1">
      <alignment vertical="center"/>
    </xf>
    <xf numFmtId="4" fontId="5" fillId="10" borderId="72" xfId="0" applyNumberFormat="1" applyFont="1" applyFill="1" applyBorder="1" applyAlignment="1" applyProtection="1">
      <alignment horizontal="right" vertical="center" wrapText="1"/>
      <protection locked="0"/>
    </xf>
    <xf numFmtId="4" fontId="5" fillId="10" borderId="51" xfId="0" applyNumberFormat="1" applyFont="1" applyFill="1" applyBorder="1" applyAlignment="1" applyProtection="1">
      <alignment horizontal="right" vertical="center" wrapText="1"/>
      <protection locked="0"/>
    </xf>
    <xf numFmtId="4" fontId="5" fillId="9" borderId="72" xfId="0" applyNumberFormat="1" applyFont="1" applyFill="1" applyBorder="1" applyAlignment="1">
      <alignment horizontal="center" vertical="center"/>
    </xf>
    <xf numFmtId="4" fontId="5" fillId="9" borderId="51" xfId="0" applyNumberFormat="1" applyFont="1" applyFill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49" fontId="26" fillId="10" borderId="72" xfId="0" applyNumberFormat="1" applyFont="1" applyFill="1" applyBorder="1" applyAlignment="1" applyProtection="1">
      <alignment horizontal="left" vertical="center" wrapText="1"/>
      <protection locked="0"/>
    </xf>
    <xf numFmtId="49" fontId="26" fillId="10" borderId="6" xfId="0" applyNumberFormat="1" applyFont="1" applyFill="1" applyBorder="1" applyAlignment="1" applyProtection="1">
      <alignment horizontal="left" vertical="center" wrapText="1"/>
      <protection locked="0"/>
    </xf>
    <xf numFmtId="49" fontId="26" fillId="10" borderId="76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72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76" xfId="0" applyNumberFormat="1" applyFont="1" applyFill="1" applyBorder="1" applyAlignment="1" applyProtection="1">
      <alignment horizontal="left" vertical="center" wrapText="1"/>
      <protection locked="0"/>
    </xf>
    <xf numFmtId="43" fontId="12" fillId="10" borderId="51" xfId="1" applyFont="1" applyFill="1" applyBorder="1" applyAlignment="1" applyProtection="1">
      <alignment horizontal="center" vertical="center" wrapText="1"/>
      <protection locked="0"/>
    </xf>
    <xf numFmtId="0" fontId="56" fillId="0" borderId="46" xfId="0" applyFont="1" applyBorder="1" applyAlignment="1">
      <alignment horizontal="left"/>
    </xf>
    <xf numFmtId="0" fontId="56" fillId="0" borderId="41" xfId="0" applyFont="1" applyBorder="1" applyAlignment="1">
      <alignment horizontal="left"/>
    </xf>
    <xf numFmtId="0" fontId="56" fillId="0" borderId="42" xfId="0" applyFont="1" applyBorder="1" applyAlignment="1">
      <alignment horizontal="left"/>
    </xf>
    <xf numFmtId="0" fontId="4" fillId="0" borderId="37" xfId="0" applyFont="1" applyBorder="1" applyAlignment="1">
      <alignment horizontal="left" vertical="center"/>
    </xf>
    <xf numFmtId="0" fontId="56" fillId="0" borderId="46" xfId="0" applyFont="1" applyBorder="1" applyAlignment="1">
      <alignment horizontal="left" vertical="center"/>
    </xf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left" vertical="center"/>
    </xf>
    <xf numFmtId="0" fontId="56" fillId="0" borderId="26" xfId="0" applyFont="1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6" fillId="0" borderId="31" xfId="0" applyFont="1" applyBorder="1" applyAlignment="1">
      <alignment horizontal="left" vertical="center"/>
    </xf>
    <xf numFmtId="0" fontId="56" fillId="0" borderId="73" xfId="0" applyFont="1" applyBorder="1" applyAlignment="1">
      <alignment horizontal="left" vertical="center"/>
    </xf>
    <xf numFmtId="0" fontId="56" fillId="0" borderId="77" xfId="0" applyFont="1" applyBorder="1" applyAlignment="1">
      <alignment horizontal="left" vertical="center"/>
    </xf>
    <xf numFmtId="0" fontId="56" fillId="0" borderId="9" xfId="0" applyFont="1" applyBorder="1" applyAlignment="1">
      <alignment horizontal="left" vertical="center"/>
    </xf>
    <xf numFmtId="0" fontId="56" fillId="9" borderId="0" xfId="0" applyFont="1" applyFill="1" applyAlignment="1">
      <alignment horizontal="center" vertical="center"/>
    </xf>
    <xf numFmtId="0" fontId="11" fillId="0" borderId="7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0" fillId="0" borderId="7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0" xfId="0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4" fontId="2" fillId="9" borderId="73" xfId="0" applyNumberFormat="1" applyFont="1" applyFill="1" applyBorder="1" applyAlignment="1">
      <alignment horizontal="left" vertical="center"/>
    </xf>
    <xf numFmtId="4" fontId="2" fillId="9" borderId="85" xfId="0" applyNumberFormat="1" applyFont="1" applyFill="1" applyBorder="1" applyAlignment="1">
      <alignment horizontal="left" vertical="center"/>
    </xf>
    <xf numFmtId="4" fontId="2" fillId="9" borderId="74" xfId="0" applyNumberFormat="1" applyFont="1" applyFill="1" applyBorder="1" applyAlignment="1">
      <alignment horizontal="left" vertical="center"/>
    </xf>
    <xf numFmtId="4" fontId="2" fillId="9" borderId="84" xfId="0" applyNumberFormat="1" applyFont="1" applyFill="1" applyBorder="1" applyAlignment="1">
      <alignment horizontal="left" vertical="center"/>
    </xf>
    <xf numFmtId="4" fontId="2" fillId="9" borderId="86" xfId="0" applyNumberFormat="1" applyFont="1" applyFill="1" applyBorder="1" applyAlignment="1">
      <alignment horizontal="left" vertical="center"/>
    </xf>
    <xf numFmtId="4" fontId="2" fillId="9" borderId="87" xfId="0" applyNumberFormat="1" applyFont="1" applyFill="1" applyBorder="1" applyAlignment="1">
      <alignment horizontal="left" vertical="center"/>
    </xf>
    <xf numFmtId="0" fontId="48" fillId="0" borderId="73" xfId="0" applyFont="1" applyBorder="1" applyAlignment="1">
      <alignment horizontal="left" vertical="center"/>
    </xf>
    <xf numFmtId="0" fontId="48" fillId="0" borderId="85" xfId="0" applyFont="1" applyBorder="1" applyAlignment="1">
      <alignment horizontal="left" vertical="center"/>
    </xf>
    <xf numFmtId="0" fontId="48" fillId="0" borderId="74" xfId="0" applyFont="1" applyBorder="1" applyAlignment="1">
      <alignment horizontal="left" vertical="center"/>
    </xf>
    <xf numFmtId="0" fontId="2" fillId="0" borderId="73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0" fillId="0" borderId="73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88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P149"/>
  <sheetViews>
    <sheetView tabSelected="1" view="pageBreakPreview" topLeftCell="F69" zoomScaleNormal="100" zoomScaleSheetLayoutView="100" workbookViewId="0">
      <selection activeCell="T74" sqref="T74"/>
    </sheetView>
  </sheetViews>
  <sheetFormatPr defaultRowHeight="15" x14ac:dyDescent="0.25"/>
  <cols>
    <col min="1" max="1" width="8.28515625" customWidth="1"/>
    <col min="2" max="2" width="5.7109375" customWidth="1"/>
    <col min="3" max="3" width="7.42578125" customWidth="1"/>
    <col min="4" max="4" width="56.28515625" customWidth="1"/>
    <col min="5" max="5" width="16" customWidth="1"/>
    <col min="6" max="6" width="19.28515625" customWidth="1"/>
    <col min="7" max="7" width="16.140625" customWidth="1"/>
    <col min="8" max="8" width="15.42578125" customWidth="1"/>
    <col min="9" max="9" width="2.28515625" style="63" customWidth="1"/>
    <col min="10" max="10" width="13.140625" customWidth="1"/>
    <col min="12" max="12" width="21.7109375" customWidth="1"/>
    <col min="13" max="13" width="7.28515625" customWidth="1"/>
    <col min="14" max="14" width="13.7109375" customWidth="1"/>
    <col min="15" max="15" width="13.85546875" customWidth="1"/>
    <col min="16" max="16" width="11.42578125" bestFit="1" customWidth="1"/>
  </cols>
  <sheetData>
    <row r="1" spans="1:15" ht="48" x14ac:dyDescent="0.3">
      <c r="A1" s="21" t="s">
        <v>160</v>
      </c>
      <c r="B1" s="21"/>
      <c r="C1" s="22"/>
      <c r="D1" s="22"/>
      <c r="E1" s="22"/>
      <c r="F1" s="22"/>
      <c r="G1" s="254" t="s">
        <v>208</v>
      </c>
      <c r="H1" s="275" t="s">
        <v>191</v>
      </c>
      <c r="I1" s="51"/>
      <c r="J1" s="18" t="s">
        <v>161</v>
      </c>
      <c r="K1" s="19"/>
      <c r="L1" s="19"/>
      <c r="M1" s="19"/>
      <c r="N1" s="19"/>
      <c r="O1" s="20"/>
    </row>
    <row r="2" spans="1:15" x14ac:dyDescent="0.25">
      <c r="A2" s="44">
        <v>2020</v>
      </c>
      <c r="B2" s="11"/>
      <c r="C2" s="12"/>
      <c r="D2" s="17"/>
      <c r="E2" s="13">
        <f>E3</f>
        <v>10935658.67</v>
      </c>
      <c r="F2" s="13">
        <f>F3</f>
        <v>9822044.7599999998</v>
      </c>
      <c r="G2" s="35" t="e">
        <f>G3</f>
        <v>#REF!</v>
      </c>
      <c r="H2" s="35">
        <f>H3</f>
        <v>965375.98</v>
      </c>
      <c r="I2" s="57"/>
      <c r="J2" s="45">
        <v>2020</v>
      </c>
      <c r="K2" s="34"/>
      <c r="L2" s="12"/>
      <c r="M2" s="17"/>
      <c r="N2" s="35">
        <f t="shared" ref="N2:O4" si="0">N3</f>
        <v>6563388.54</v>
      </c>
      <c r="O2" s="35">
        <f t="shared" si="0"/>
        <v>6461164.2700000005</v>
      </c>
    </row>
    <row r="3" spans="1:15" x14ac:dyDescent="0.25">
      <c r="A3" s="7"/>
      <c r="B3" s="7">
        <v>600</v>
      </c>
      <c r="C3" s="8"/>
      <c r="D3" s="14"/>
      <c r="E3" s="10">
        <f>E4+E7+E29</f>
        <v>10935658.67</v>
      </c>
      <c r="F3" s="10">
        <f>F4+F7+F29</f>
        <v>9822044.7599999998</v>
      </c>
      <c r="G3" s="37" t="e">
        <f>G4+G7+G29</f>
        <v>#REF!</v>
      </c>
      <c r="H3" s="37">
        <f>H4+H7+H29</f>
        <v>965375.98</v>
      </c>
      <c r="I3" s="57"/>
      <c r="J3" s="36"/>
      <c r="K3" s="36">
        <v>600</v>
      </c>
      <c r="L3" s="8"/>
      <c r="M3" s="14"/>
      <c r="N3" s="37">
        <f t="shared" si="0"/>
        <v>6563388.54</v>
      </c>
      <c r="O3" s="37">
        <f t="shared" si="0"/>
        <v>6461164.2700000005</v>
      </c>
    </row>
    <row r="4" spans="1:15" x14ac:dyDescent="0.25">
      <c r="A4" s="3"/>
      <c r="B4" s="3"/>
      <c r="C4" s="3">
        <v>60013</v>
      </c>
      <c r="D4" s="15"/>
      <c r="E4" s="4">
        <f>E5</f>
        <v>1000</v>
      </c>
      <c r="F4" s="4">
        <f>F5</f>
        <v>0</v>
      </c>
      <c r="G4" s="39"/>
      <c r="H4" s="39"/>
      <c r="I4" s="52"/>
      <c r="J4" s="38"/>
      <c r="K4" s="38"/>
      <c r="L4" s="38">
        <v>60014</v>
      </c>
      <c r="M4" s="33"/>
      <c r="N4" s="39">
        <f t="shared" si="0"/>
        <v>6563388.54</v>
      </c>
      <c r="O4" s="39">
        <f t="shared" si="0"/>
        <v>6461164.2700000005</v>
      </c>
    </row>
    <row r="5" spans="1:15" x14ac:dyDescent="0.25">
      <c r="A5" s="5"/>
      <c r="B5" s="5"/>
      <c r="C5" s="5"/>
      <c r="D5" s="16">
        <v>6300</v>
      </c>
      <c r="E5" s="6">
        <f>E6</f>
        <v>1000</v>
      </c>
      <c r="F5" s="6">
        <f>F6</f>
        <v>0</v>
      </c>
      <c r="G5" s="6"/>
      <c r="H5" s="6"/>
      <c r="I5" s="53"/>
      <c r="J5" s="5"/>
      <c r="K5" s="5"/>
      <c r="L5" s="5"/>
      <c r="M5" s="16">
        <v>4270</v>
      </c>
      <c r="N5" s="6">
        <f>SUM(N7:N17)</f>
        <v>6563388.54</v>
      </c>
      <c r="O5" s="6">
        <f>SUM(O7:O18)</f>
        <v>6461164.2700000005</v>
      </c>
    </row>
    <row r="6" spans="1:15" x14ac:dyDescent="0.25">
      <c r="A6" s="620" t="s">
        <v>0</v>
      </c>
      <c r="B6" s="621"/>
      <c r="C6" s="622"/>
      <c r="D6" s="23" t="s">
        <v>16</v>
      </c>
      <c r="E6" s="2">
        <v>1000</v>
      </c>
      <c r="F6" s="2">
        <v>0</v>
      </c>
      <c r="G6" s="1"/>
      <c r="H6" s="1"/>
      <c r="I6" s="54"/>
      <c r="J6" s="620"/>
      <c r="K6" s="621"/>
      <c r="L6" s="622"/>
      <c r="M6" s="9"/>
      <c r="N6" s="2"/>
      <c r="O6" s="2"/>
    </row>
    <row r="7" spans="1:15" x14ac:dyDescent="0.25">
      <c r="A7" s="3"/>
      <c r="B7" s="3"/>
      <c r="C7" s="3">
        <v>60014</v>
      </c>
      <c r="D7" s="15"/>
      <c r="E7" s="4">
        <f>E8+E25+E27</f>
        <v>10714658.67</v>
      </c>
      <c r="F7" s="4">
        <f>F8+F25+F27</f>
        <v>9822044.7599999998</v>
      </c>
      <c r="G7" s="39" t="e">
        <f>G8+G25+G27</f>
        <v>#REF!</v>
      </c>
      <c r="H7" s="39">
        <f>H8+H25+H27</f>
        <v>806732.4</v>
      </c>
      <c r="I7" s="58"/>
      <c r="J7" s="663" t="s">
        <v>189</v>
      </c>
      <c r="K7" s="663"/>
      <c r="L7" s="663"/>
      <c r="M7" s="1"/>
      <c r="N7" s="31">
        <v>130000</v>
      </c>
      <c r="O7" s="31">
        <v>125744.3</v>
      </c>
    </row>
    <row r="8" spans="1:15" x14ac:dyDescent="0.25">
      <c r="A8" s="5"/>
      <c r="B8" s="5"/>
      <c r="C8" s="5"/>
      <c r="D8" s="16">
        <v>6050</v>
      </c>
      <c r="E8" s="6">
        <f>SUM(E9:E23)</f>
        <v>10683681.67</v>
      </c>
      <c r="F8" s="6">
        <f>SUM(F9:F23)</f>
        <v>9822044.7599999998</v>
      </c>
      <c r="G8" s="6" t="e">
        <f>SUM(G9:G23)</f>
        <v>#REF!</v>
      </c>
      <c r="H8" s="6">
        <f>SUM(H9:H23)</f>
        <v>806732.4</v>
      </c>
      <c r="I8" s="59"/>
      <c r="J8" s="663" t="s">
        <v>34</v>
      </c>
      <c r="K8" s="663"/>
      <c r="L8" s="663"/>
      <c r="M8" s="1"/>
      <c r="N8" s="31">
        <v>281338</v>
      </c>
      <c r="O8" s="31">
        <v>281314.90000000002</v>
      </c>
    </row>
    <row r="9" spans="1:15" x14ac:dyDescent="0.25">
      <c r="A9" s="620" t="s">
        <v>0</v>
      </c>
      <c r="B9" s="621"/>
      <c r="C9" s="622"/>
      <c r="D9" s="46" t="s">
        <v>26</v>
      </c>
      <c r="E9" s="25">
        <v>301700</v>
      </c>
      <c r="F9" s="25">
        <v>93643</v>
      </c>
      <c r="G9" s="25"/>
      <c r="H9" s="25">
        <v>207870</v>
      </c>
      <c r="I9" s="60"/>
      <c r="J9" s="663" t="s">
        <v>35</v>
      </c>
      <c r="K9" s="663"/>
      <c r="L9" s="663"/>
      <c r="M9" s="1"/>
      <c r="N9" s="31">
        <v>40000</v>
      </c>
      <c r="O9" s="31">
        <v>10000</v>
      </c>
    </row>
    <row r="10" spans="1:15" ht="25.5" x14ac:dyDescent="0.25">
      <c r="A10" s="620" t="s">
        <v>1</v>
      </c>
      <c r="B10" s="621"/>
      <c r="C10" s="622"/>
      <c r="D10" s="46" t="s">
        <v>27</v>
      </c>
      <c r="E10" s="25">
        <v>198500</v>
      </c>
      <c r="F10" s="25">
        <v>197347</v>
      </c>
      <c r="G10" s="25"/>
      <c r="H10" s="25"/>
      <c r="I10" s="56"/>
      <c r="J10" s="663" t="s">
        <v>36</v>
      </c>
      <c r="K10" s="663"/>
      <c r="L10" s="663"/>
      <c r="M10" s="1"/>
      <c r="N10" s="31">
        <v>30000</v>
      </c>
      <c r="O10" s="31">
        <v>29970.19</v>
      </c>
    </row>
    <row r="11" spans="1:15" ht="25.5" x14ac:dyDescent="0.25">
      <c r="A11" s="620" t="s">
        <v>2</v>
      </c>
      <c r="B11" s="621"/>
      <c r="C11" s="622"/>
      <c r="D11" s="46" t="s">
        <v>28</v>
      </c>
      <c r="E11" s="25">
        <v>60000</v>
      </c>
      <c r="F11" s="25">
        <v>58200</v>
      </c>
      <c r="G11" s="25"/>
      <c r="H11" s="25"/>
      <c r="I11" s="56"/>
      <c r="J11" s="663" t="s">
        <v>37</v>
      </c>
      <c r="K11" s="663"/>
      <c r="L11" s="663"/>
      <c r="M11" s="1"/>
      <c r="N11" s="31">
        <v>70000</v>
      </c>
      <c r="O11" s="31">
        <v>7394.76</v>
      </c>
    </row>
    <row r="12" spans="1:15" ht="25.5" x14ac:dyDescent="0.25">
      <c r="A12" s="620" t="s">
        <v>3</v>
      </c>
      <c r="B12" s="621"/>
      <c r="C12" s="622"/>
      <c r="D12" s="46" t="s">
        <v>29</v>
      </c>
      <c r="E12" s="25">
        <v>356800</v>
      </c>
      <c r="F12" s="25">
        <v>355991.72</v>
      </c>
      <c r="G12" s="25"/>
      <c r="H12" s="25"/>
      <c r="I12" s="55"/>
      <c r="J12" s="664" t="s">
        <v>17</v>
      </c>
      <c r="K12" s="665"/>
      <c r="L12" s="666"/>
      <c r="M12" s="9"/>
      <c r="N12" s="31">
        <v>4032050.54</v>
      </c>
      <c r="O12" s="31">
        <v>4032050.54</v>
      </c>
    </row>
    <row r="13" spans="1:15" x14ac:dyDescent="0.25">
      <c r="A13" s="620" t="s">
        <v>4</v>
      </c>
      <c r="B13" s="621"/>
      <c r="C13" s="622"/>
      <c r="D13" s="46" t="s">
        <v>30</v>
      </c>
      <c r="E13" s="25">
        <v>40000</v>
      </c>
      <c r="F13" s="25">
        <v>28000</v>
      </c>
      <c r="G13" s="25"/>
      <c r="H13" s="25"/>
      <c r="I13" s="55"/>
      <c r="J13" s="664" t="s">
        <v>38</v>
      </c>
      <c r="K13" s="665"/>
      <c r="L13" s="666"/>
      <c r="M13" s="40"/>
      <c r="N13" s="32">
        <v>159743.20000000001</v>
      </c>
      <c r="O13" s="32">
        <v>159743.20000000001</v>
      </c>
    </row>
    <row r="14" spans="1:15" x14ac:dyDescent="0.25">
      <c r="A14" s="620" t="s">
        <v>5</v>
      </c>
      <c r="B14" s="621"/>
      <c r="C14" s="622"/>
      <c r="D14" s="46" t="s">
        <v>23</v>
      </c>
      <c r="E14" s="25">
        <v>2215512.89</v>
      </c>
      <c r="F14" s="25">
        <v>2213400.2799999998</v>
      </c>
      <c r="G14" s="25"/>
      <c r="H14" s="25"/>
      <c r="I14" s="55"/>
      <c r="J14" s="664" t="s">
        <v>39</v>
      </c>
      <c r="K14" s="665"/>
      <c r="L14" s="666"/>
      <c r="M14" s="40"/>
      <c r="N14" s="32">
        <v>1820256.8</v>
      </c>
      <c r="O14" s="32">
        <v>1814946.38</v>
      </c>
    </row>
    <row r="15" spans="1:15" ht="25.5" x14ac:dyDescent="0.25">
      <c r="A15" s="620" t="s">
        <v>6</v>
      </c>
      <c r="B15" s="621"/>
      <c r="C15" s="622"/>
      <c r="D15" s="46" t="s">
        <v>31</v>
      </c>
      <c r="E15" s="25">
        <v>450000</v>
      </c>
      <c r="F15" s="25">
        <v>448697.76</v>
      </c>
      <c r="G15" s="25"/>
      <c r="H15" s="25"/>
      <c r="I15" s="55"/>
      <c r="J15" s="41"/>
      <c r="K15" s="42"/>
      <c r="L15" s="43"/>
      <c r="M15" s="9"/>
      <c r="N15" s="2"/>
      <c r="O15" s="2"/>
    </row>
    <row r="16" spans="1:15" ht="25.5" x14ac:dyDescent="0.25">
      <c r="A16" s="620" t="s">
        <v>7</v>
      </c>
      <c r="B16" s="621"/>
      <c r="C16" s="622"/>
      <c r="D16" s="46" t="s">
        <v>24</v>
      </c>
      <c r="E16" s="25">
        <v>600000</v>
      </c>
      <c r="F16" s="25">
        <v>0</v>
      </c>
      <c r="G16" s="25"/>
      <c r="H16" s="25">
        <v>598862.4</v>
      </c>
      <c r="I16" s="61"/>
      <c r="J16" s="41"/>
      <c r="K16" s="42"/>
      <c r="L16" s="43"/>
      <c r="M16" s="9"/>
      <c r="N16" s="2"/>
      <c r="O16" s="2"/>
    </row>
    <row r="17" spans="1:15" ht="25.5" x14ac:dyDescent="0.25">
      <c r="A17" s="620" t="s">
        <v>8</v>
      </c>
      <c r="B17" s="621"/>
      <c r="C17" s="622"/>
      <c r="D17" s="46" t="s">
        <v>17</v>
      </c>
      <c r="E17" s="25">
        <v>3880159.83</v>
      </c>
      <c r="F17" s="25">
        <v>3874129.62</v>
      </c>
      <c r="G17" s="25"/>
      <c r="H17" s="25"/>
      <c r="I17" s="55"/>
      <c r="J17" s="41"/>
      <c r="K17" s="42"/>
      <c r="L17" s="43"/>
      <c r="M17" s="9"/>
      <c r="N17" s="2"/>
      <c r="O17" s="2"/>
    </row>
    <row r="18" spans="1:15" ht="25.5" x14ac:dyDescent="0.25">
      <c r="A18" s="620" t="s">
        <v>9</v>
      </c>
      <c r="B18" s="621"/>
      <c r="C18" s="622"/>
      <c r="D18" s="46" t="s">
        <v>18</v>
      </c>
      <c r="E18" s="25">
        <v>1467508.95</v>
      </c>
      <c r="F18" s="25">
        <v>1443514.38</v>
      </c>
      <c r="G18" s="25"/>
      <c r="H18" s="25"/>
      <c r="I18" s="55"/>
      <c r="J18" s="41"/>
      <c r="K18" s="42"/>
      <c r="L18" s="43"/>
      <c r="M18" s="9"/>
      <c r="N18" s="2"/>
      <c r="O18" s="2"/>
    </row>
    <row r="19" spans="1:15" ht="25.5" x14ac:dyDescent="0.25">
      <c r="A19" s="620" t="s">
        <v>10</v>
      </c>
      <c r="B19" s="621"/>
      <c r="C19" s="622"/>
      <c r="D19" s="46" t="s">
        <v>32</v>
      </c>
      <c r="E19" s="25">
        <v>186643</v>
      </c>
      <c r="F19" s="25">
        <v>186642.45</v>
      </c>
      <c r="G19" s="25"/>
      <c r="H19" s="25"/>
      <c r="I19" s="55"/>
      <c r="J19" s="41"/>
      <c r="K19" s="42"/>
      <c r="L19" s="43"/>
      <c r="M19" s="9"/>
      <c r="N19" s="2"/>
      <c r="O19" s="2"/>
    </row>
    <row r="20" spans="1:15" ht="25.5" x14ac:dyDescent="0.25">
      <c r="A20" s="620" t="s">
        <v>11</v>
      </c>
      <c r="B20" s="621"/>
      <c r="C20" s="622"/>
      <c r="D20" s="46" t="s">
        <v>25</v>
      </c>
      <c r="E20" s="25">
        <v>300000</v>
      </c>
      <c r="F20" s="25">
        <v>299929.42</v>
      </c>
      <c r="G20" s="25"/>
      <c r="H20" s="25"/>
      <c r="I20" s="55"/>
      <c r="J20" s="41"/>
      <c r="K20" s="42"/>
      <c r="L20" s="43"/>
      <c r="M20" s="9"/>
      <c r="N20" s="2"/>
      <c r="O20" s="2"/>
    </row>
    <row r="21" spans="1:15" ht="25.5" x14ac:dyDescent="0.25">
      <c r="A21" s="620" t="s">
        <v>12</v>
      </c>
      <c r="B21" s="621"/>
      <c r="C21" s="622"/>
      <c r="D21" s="46" t="s">
        <v>21</v>
      </c>
      <c r="E21" s="25">
        <v>95000</v>
      </c>
      <c r="F21" s="25">
        <v>94713.08</v>
      </c>
      <c r="G21" s="25" t="e">
        <f>+#REF!</f>
        <v>#REF!</v>
      </c>
      <c r="H21" s="25"/>
      <c r="I21" s="55"/>
      <c r="J21" s="41"/>
      <c r="K21" s="42"/>
      <c r="L21" s="43"/>
      <c r="M21" s="9"/>
      <c r="N21" s="2"/>
      <c r="O21" s="2"/>
    </row>
    <row r="22" spans="1:15" ht="25.5" x14ac:dyDescent="0.25">
      <c r="A22" s="620" t="s">
        <v>13</v>
      </c>
      <c r="B22" s="621"/>
      <c r="C22" s="622"/>
      <c r="D22" s="46" t="s">
        <v>22</v>
      </c>
      <c r="E22" s="25">
        <v>329357</v>
      </c>
      <c r="F22" s="25">
        <v>326058.63</v>
      </c>
      <c r="G22" s="25"/>
      <c r="H22" s="25"/>
      <c r="I22" s="55"/>
      <c r="J22" s="41"/>
      <c r="K22" s="42"/>
      <c r="L22" s="43"/>
      <c r="M22" s="9"/>
      <c r="N22" s="2"/>
      <c r="O22" s="2"/>
    </row>
    <row r="23" spans="1:15" ht="25.5" x14ac:dyDescent="0.25">
      <c r="A23" s="620" t="s">
        <v>14</v>
      </c>
      <c r="B23" s="621"/>
      <c r="C23" s="622"/>
      <c r="D23" s="46" t="s">
        <v>33</v>
      </c>
      <c r="E23" s="25">
        <v>202500</v>
      </c>
      <c r="F23" s="25">
        <v>201777.42</v>
      </c>
      <c r="G23" s="25"/>
      <c r="H23" s="25"/>
      <c r="I23" s="55"/>
      <c r="J23" s="41"/>
      <c r="K23" s="42"/>
      <c r="L23" s="43"/>
      <c r="M23" s="9"/>
      <c r="N23" s="2"/>
      <c r="O23" s="2"/>
    </row>
    <row r="24" spans="1:15" ht="10.9" customHeight="1" x14ac:dyDescent="0.25">
      <c r="A24" s="620" t="s">
        <v>58</v>
      </c>
      <c r="B24" s="621"/>
      <c r="C24" s="622"/>
      <c r="D24" s="46"/>
      <c r="E24" s="25"/>
      <c r="F24" s="25"/>
      <c r="G24" s="25"/>
      <c r="H24" s="25"/>
      <c r="I24" s="55"/>
      <c r="J24" s="41"/>
      <c r="K24" s="42"/>
      <c r="L24" s="43"/>
      <c r="M24" s="9"/>
      <c r="N24" s="2"/>
      <c r="O24" s="2"/>
    </row>
    <row r="25" spans="1:15" x14ac:dyDescent="0.25">
      <c r="A25" s="5"/>
      <c r="B25" s="5"/>
      <c r="C25" s="5"/>
      <c r="D25" s="29">
        <v>6057</v>
      </c>
      <c r="E25" s="6">
        <v>0</v>
      </c>
      <c r="F25" s="6">
        <v>0</v>
      </c>
      <c r="G25" s="6">
        <v>0</v>
      </c>
      <c r="H25" s="6">
        <v>0</v>
      </c>
      <c r="I25" s="53"/>
      <c r="J25" s="5"/>
      <c r="K25" s="5"/>
      <c r="L25" s="5"/>
      <c r="M25" s="16"/>
      <c r="N25" s="6"/>
      <c r="O25" s="6"/>
    </row>
    <row r="26" spans="1:15" x14ac:dyDescent="0.25">
      <c r="A26" s="620" t="s">
        <v>0</v>
      </c>
      <c r="B26" s="621"/>
      <c r="C26" s="624"/>
      <c r="D26" s="30" t="s">
        <v>20</v>
      </c>
      <c r="E26" s="28">
        <v>0</v>
      </c>
      <c r="F26" s="2">
        <v>0</v>
      </c>
      <c r="G26" s="1"/>
      <c r="H26" s="1"/>
      <c r="I26" s="54"/>
      <c r="J26" s="620"/>
      <c r="K26" s="621"/>
      <c r="L26" s="622"/>
      <c r="M26" s="9"/>
      <c r="N26" s="2"/>
      <c r="O26" s="2"/>
    </row>
    <row r="27" spans="1:15" x14ac:dyDescent="0.25">
      <c r="A27" s="5"/>
      <c r="B27" s="5"/>
      <c r="C27" s="5"/>
      <c r="D27" s="29">
        <v>6059</v>
      </c>
      <c r="E27" s="6">
        <v>30977</v>
      </c>
      <c r="F27" s="6">
        <v>0</v>
      </c>
      <c r="G27" s="6">
        <v>0</v>
      </c>
      <c r="H27" s="6">
        <v>0</v>
      </c>
      <c r="I27" s="53"/>
      <c r="J27" s="5"/>
      <c r="K27" s="5"/>
      <c r="L27" s="5"/>
      <c r="M27" s="16"/>
      <c r="N27" s="6"/>
      <c r="O27" s="6"/>
    </row>
    <row r="28" spans="1:15" x14ac:dyDescent="0.25">
      <c r="A28" s="620" t="s">
        <v>0</v>
      </c>
      <c r="B28" s="621"/>
      <c r="C28" s="624"/>
      <c r="D28" s="30" t="s">
        <v>20</v>
      </c>
      <c r="E28" s="28">
        <v>30977</v>
      </c>
      <c r="F28" s="2">
        <v>0</v>
      </c>
      <c r="G28" s="1"/>
      <c r="H28" s="1"/>
      <c r="I28" s="54"/>
      <c r="J28" s="620"/>
      <c r="K28" s="621"/>
      <c r="L28" s="622"/>
      <c r="M28" s="9"/>
      <c r="N28" s="2"/>
      <c r="O28" s="2"/>
    </row>
    <row r="29" spans="1:15" x14ac:dyDescent="0.25">
      <c r="A29" s="3"/>
      <c r="B29" s="3"/>
      <c r="C29" s="3">
        <v>60017</v>
      </c>
      <c r="D29" s="15"/>
      <c r="E29" s="4">
        <f>E30</f>
        <v>220000</v>
      </c>
      <c r="F29" s="4">
        <v>0</v>
      </c>
      <c r="G29" s="39">
        <f>G30</f>
        <v>0</v>
      </c>
      <c r="H29" s="39">
        <f>H30</f>
        <v>158643.57999999999</v>
      </c>
      <c r="I29" s="58"/>
      <c r="J29" s="3"/>
      <c r="K29" s="3"/>
      <c r="L29" s="3"/>
      <c r="M29" s="15"/>
      <c r="N29" s="4"/>
      <c r="O29" s="4"/>
    </row>
    <row r="30" spans="1:15" x14ac:dyDescent="0.25">
      <c r="A30" s="5"/>
      <c r="B30" s="5"/>
      <c r="C30" s="5"/>
      <c r="D30" s="16">
        <v>6050</v>
      </c>
      <c r="E30" s="6">
        <f>E31</f>
        <v>220000</v>
      </c>
      <c r="F30" s="6">
        <v>0</v>
      </c>
      <c r="G30" s="6">
        <f>G31</f>
        <v>0</v>
      </c>
      <c r="H30" s="6">
        <f>H31</f>
        <v>158643.57999999999</v>
      </c>
      <c r="I30" s="59"/>
      <c r="J30" s="5"/>
      <c r="K30" s="5"/>
      <c r="L30" s="5"/>
      <c r="M30" s="16"/>
      <c r="N30" s="6"/>
      <c r="O30" s="6"/>
    </row>
    <row r="31" spans="1:15" x14ac:dyDescent="0.25">
      <c r="A31" s="620" t="s">
        <v>0</v>
      </c>
      <c r="B31" s="621"/>
      <c r="C31" s="622"/>
      <c r="D31" s="26" t="s">
        <v>19</v>
      </c>
      <c r="E31" s="2">
        <v>220000</v>
      </c>
      <c r="F31" s="2">
        <v>0</v>
      </c>
      <c r="G31" s="2"/>
      <c r="H31" s="2">
        <v>158643.57999999999</v>
      </c>
      <c r="I31" s="62"/>
      <c r="J31" s="620"/>
      <c r="K31" s="621"/>
      <c r="L31" s="622"/>
      <c r="M31" s="1"/>
      <c r="N31" s="2"/>
      <c r="O31" s="2"/>
    </row>
    <row r="33" spans="1:15" ht="51" customHeight="1" x14ac:dyDescent="0.3">
      <c r="A33" s="21" t="s">
        <v>162</v>
      </c>
      <c r="B33" s="21"/>
      <c r="C33" s="22"/>
      <c r="D33" s="22"/>
      <c r="E33" s="22"/>
      <c r="F33" s="22"/>
      <c r="G33" s="254" t="s">
        <v>208</v>
      </c>
      <c r="H33" s="275" t="s">
        <v>191</v>
      </c>
      <c r="I33" s="255" t="s">
        <v>209</v>
      </c>
      <c r="J33" s="18" t="s">
        <v>163</v>
      </c>
      <c r="K33" s="19"/>
      <c r="L33" s="19"/>
      <c r="M33" s="19"/>
      <c r="N33" s="19"/>
      <c r="O33" s="20"/>
    </row>
    <row r="34" spans="1:15" x14ac:dyDescent="0.25">
      <c r="A34" s="44">
        <v>2021</v>
      </c>
      <c r="B34" s="11"/>
      <c r="C34" s="12"/>
      <c r="D34" s="17"/>
      <c r="E34" s="13">
        <f>E35</f>
        <v>11157932.260000002</v>
      </c>
      <c r="F34" s="13">
        <f>9212694.95-H34</f>
        <v>8353521.6199999992</v>
      </c>
      <c r="G34" s="13">
        <f>G35</f>
        <v>4262767.129999999</v>
      </c>
      <c r="H34" s="13">
        <f>H35</f>
        <v>859173.33000000007</v>
      </c>
      <c r="I34" s="13">
        <f>I35</f>
        <v>0</v>
      </c>
      <c r="J34" s="45">
        <v>2021</v>
      </c>
      <c r="K34" s="34"/>
      <c r="L34" s="12"/>
      <c r="M34" s="17"/>
      <c r="N34" s="35">
        <f t="shared" ref="N34:O36" si="1">N35</f>
        <v>1920400</v>
      </c>
      <c r="O34" s="35">
        <f t="shared" si="1"/>
        <v>1885915.83</v>
      </c>
    </row>
    <row r="35" spans="1:15" x14ac:dyDescent="0.25">
      <c r="A35" s="7"/>
      <c r="B35" s="7">
        <v>600</v>
      </c>
      <c r="C35" s="8"/>
      <c r="D35" s="14"/>
      <c r="E35" s="10">
        <f>E36+E39+E66+E63</f>
        <v>11157932.260000002</v>
      </c>
      <c r="F35" s="10">
        <f>F36+F39+F66+F63</f>
        <v>8353521.6200000001</v>
      </c>
      <c r="G35" s="10">
        <f>G36+G39+G66+G63</f>
        <v>4262767.129999999</v>
      </c>
      <c r="H35" s="10">
        <f>H36+H39+H66+H63</f>
        <v>859173.33000000007</v>
      </c>
      <c r="I35" s="52"/>
      <c r="J35" s="36"/>
      <c r="K35" s="36">
        <v>600</v>
      </c>
      <c r="L35" s="8"/>
      <c r="M35" s="14"/>
      <c r="N35" s="37">
        <f t="shared" si="1"/>
        <v>1920400</v>
      </c>
      <c r="O35" s="37">
        <f t="shared" si="1"/>
        <v>1885915.83</v>
      </c>
    </row>
    <row r="36" spans="1:15" x14ac:dyDescent="0.25">
      <c r="A36" s="3"/>
      <c r="B36" s="3"/>
      <c r="C36" s="3">
        <v>60013</v>
      </c>
      <c r="D36" s="15"/>
      <c r="E36" s="4">
        <f t="shared" ref="E36:H37" si="2">E37</f>
        <v>1000</v>
      </c>
      <c r="F36" s="4">
        <f t="shared" si="2"/>
        <v>0</v>
      </c>
      <c r="G36" s="39">
        <f t="shared" si="2"/>
        <v>0</v>
      </c>
      <c r="H36" s="39">
        <f t="shared" si="2"/>
        <v>0</v>
      </c>
      <c r="I36" s="64"/>
      <c r="J36" s="38"/>
      <c r="K36" s="38"/>
      <c r="L36" s="38">
        <v>60014</v>
      </c>
      <c r="M36" s="33"/>
      <c r="N36" s="39">
        <f t="shared" si="1"/>
        <v>1920400</v>
      </c>
      <c r="O36" s="39">
        <f t="shared" si="1"/>
        <v>1885915.83</v>
      </c>
    </row>
    <row r="37" spans="1:15" x14ac:dyDescent="0.25">
      <c r="A37" s="5"/>
      <c r="B37" s="5"/>
      <c r="C37" s="5"/>
      <c r="D37" s="16">
        <v>6300</v>
      </c>
      <c r="E37" s="6">
        <f t="shared" si="2"/>
        <v>1000</v>
      </c>
      <c r="F37" s="6">
        <f t="shared" si="2"/>
        <v>0</v>
      </c>
      <c r="G37" s="6">
        <f t="shared" si="2"/>
        <v>0</v>
      </c>
      <c r="H37" s="6">
        <f t="shared" si="2"/>
        <v>0</v>
      </c>
      <c r="I37" s="53"/>
      <c r="J37" s="5"/>
      <c r="K37" s="5"/>
      <c r="L37" s="5"/>
      <c r="M37" s="16">
        <v>4270</v>
      </c>
      <c r="N37" s="6">
        <f>SUM(N39:N50)</f>
        <v>1920400</v>
      </c>
      <c r="O37" s="6">
        <f>SUM(O39:O43,O48)</f>
        <v>1885915.83</v>
      </c>
    </row>
    <row r="38" spans="1:15" ht="36.75" x14ac:dyDescent="0.25">
      <c r="A38" s="620" t="s">
        <v>0</v>
      </c>
      <c r="B38" s="621"/>
      <c r="C38" s="622"/>
      <c r="D38" s="24" t="s">
        <v>190</v>
      </c>
      <c r="E38" s="2">
        <v>1000</v>
      </c>
      <c r="F38" s="2">
        <v>0</v>
      </c>
      <c r="G38" s="1"/>
      <c r="H38" s="244"/>
      <c r="I38" s="54"/>
      <c r="J38" s="620"/>
      <c r="K38" s="621"/>
      <c r="L38" s="622"/>
      <c r="M38" s="9"/>
      <c r="N38" s="2"/>
      <c r="O38" s="2"/>
    </row>
    <row r="39" spans="1:15" x14ac:dyDescent="0.25">
      <c r="A39" s="3"/>
      <c r="B39" s="3"/>
      <c r="C39" s="3">
        <v>60014</v>
      </c>
      <c r="D39" s="47"/>
      <c r="E39" s="4">
        <f>E40+E57+E59+E61</f>
        <v>10658288.680000002</v>
      </c>
      <c r="F39" s="4">
        <f>F40+F57+F59+F61</f>
        <v>7856931.3100000005</v>
      </c>
      <c r="G39" s="4">
        <f>G40+G57+G59+G61</f>
        <v>4066176.8199999994</v>
      </c>
      <c r="H39" s="4">
        <f>H40+H57+H59+H61</f>
        <v>857120.06</v>
      </c>
      <c r="I39" s="64"/>
      <c r="J39" s="632" t="s">
        <v>189</v>
      </c>
      <c r="K39" s="632"/>
      <c r="L39" s="632"/>
      <c r="M39" s="239"/>
      <c r="N39" s="240">
        <v>140000</v>
      </c>
      <c r="O39" s="240">
        <v>115655.84</v>
      </c>
    </row>
    <row r="40" spans="1:15" x14ac:dyDescent="0.25">
      <c r="A40" s="5"/>
      <c r="B40" s="5"/>
      <c r="C40" s="5"/>
      <c r="D40" s="29">
        <v>6050</v>
      </c>
      <c r="E40" s="6">
        <f>SUM(E41:E56)</f>
        <v>8716787.5300000012</v>
      </c>
      <c r="F40" s="6">
        <f>SUM(F41:F56)</f>
        <v>5917452.6600000001</v>
      </c>
      <c r="G40" s="6">
        <f>SUM(G41:G56)</f>
        <v>4066176.8199999994</v>
      </c>
      <c r="H40" s="6">
        <f>SUM(H41:H56)</f>
        <v>857120.06</v>
      </c>
      <c r="I40" s="53"/>
      <c r="J40" s="632" t="s">
        <v>34</v>
      </c>
      <c r="K40" s="632"/>
      <c r="L40" s="632"/>
      <c r="M40" s="239"/>
      <c r="N40" s="240">
        <v>300000</v>
      </c>
      <c r="O40" s="240">
        <v>299992.7</v>
      </c>
    </row>
    <row r="41" spans="1:15" ht="24.6" customHeight="1" x14ac:dyDescent="0.25">
      <c r="A41" s="620" t="s">
        <v>0</v>
      </c>
      <c r="B41" s="621"/>
      <c r="C41" s="622"/>
      <c r="D41" s="24" t="s">
        <v>52</v>
      </c>
      <c r="E41" s="48">
        <v>120000</v>
      </c>
      <c r="F41" s="48">
        <v>117879</v>
      </c>
      <c r="G41" s="48">
        <v>117879</v>
      </c>
      <c r="H41" s="245"/>
      <c r="I41" s="65"/>
      <c r="J41" s="661" t="s">
        <v>205</v>
      </c>
      <c r="K41" s="662"/>
      <c r="L41" s="662"/>
      <c r="M41" s="1"/>
      <c r="N41" s="240">
        <v>40000</v>
      </c>
      <c r="O41" s="240">
        <v>35510.1</v>
      </c>
    </row>
    <row r="42" spans="1:15" ht="51" customHeight="1" x14ac:dyDescent="0.25">
      <c r="A42" s="620" t="s">
        <v>1</v>
      </c>
      <c r="B42" s="621"/>
      <c r="C42" s="622"/>
      <c r="D42" s="24" t="s">
        <v>40</v>
      </c>
      <c r="E42" s="48">
        <v>335000</v>
      </c>
      <c r="F42" s="48">
        <v>327412.53999999998</v>
      </c>
      <c r="G42" s="246">
        <v>327412.53999999998</v>
      </c>
      <c r="H42" s="247"/>
      <c r="I42" s="66"/>
      <c r="J42" s="662" t="s">
        <v>206</v>
      </c>
      <c r="K42" s="662"/>
      <c r="L42" s="662"/>
      <c r="M42" s="9"/>
      <c r="N42" s="240">
        <v>63400</v>
      </c>
      <c r="O42" s="240">
        <v>63399.99</v>
      </c>
    </row>
    <row r="43" spans="1:15" ht="24.6" customHeight="1" x14ac:dyDescent="0.25">
      <c r="A43" s="620" t="s">
        <v>2</v>
      </c>
      <c r="B43" s="621"/>
      <c r="C43" s="622"/>
      <c r="D43" s="24" t="s">
        <v>41</v>
      </c>
      <c r="E43" s="48">
        <v>108500</v>
      </c>
      <c r="F43" s="48">
        <v>108402.86</v>
      </c>
      <c r="G43" s="246">
        <v>0</v>
      </c>
      <c r="H43" s="247"/>
      <c r="I43" s="66"/>
      <c r="J43" s="632" t="s">
        <v>62</v>
      </c>
      <c r="K43" s="632"/>
      <c r="L43" s="632"/>
      <c r="M43" s="237"/>
      <c r="N43" s="238">
        <v>407000</v>
      </c>
      <c r="O43" s="238">
        <v>406693.2</v>
      </c>
    </row>
    <row r="44" spans="1:15" ht="24.6" customHeight="1" x14ac:dyDescent="0.25">
      <c r="A44" s="620" t="s">
        <v>3</v>
      </c>
      <c r="B44" s="621"/>
      <c r="C44" s="622"/>
      <c r="D44" s="24" t="s">
        <v>42</v>
      </c>
      <c r="E44" s="48">
        <v>550000</v>
      </c>
      <c r="F44" s="48">
        <f>423697.18-H44</f>
        <v>423686.6</v>
      </c>
      <c r="G44" s="246">
        <f>423697.18-H44</f>
        <v>423686.6</v>
      </c>
      <c r="H44" s="247">
        <v>10.58</v>
      </c>
      <c r="I44" s="66"/>
      <c r="J44" s="656" t="s">
        <v>199</v>
      </c>
      <c r="K44" s="656"/>
      <c r="L44" s="656"/>
      <c r="M44" s="233"/>
      <c r="N44" s="233"/>
      <c r="O44" s="233"/>
    </row>
    <row r="45" spans="1:15" ht="24" customHeight="1" x14ac:dyDescent="0.25">
      <c r="A45" s="620" t="s">
        <v>4</v>
      </c>
      <c r="B45" s="621"/>
      <c r="C45" s="622"/>
      <c r="D45" s="24" t="s">
        <v>43</v>
      </c>
      <c r="E45" s="48">
        <v>352461.96</v>
      </c>
      <c r="F45" s="48">
        <f>333237.5-H45</f>
        <v>235348.5</v>
      </c>
      <c r="G45" s="246"/>
      <c r="H45" s="246">
        <v>97889</v>
      </c>
      <c r="I45" s="66"/>
      <c r="J45" s="657" t="s">
        <v>203</v>
      </c>
      <c r="K45" s="657"/>
      <c r="L45" s="657"/>
      <c r="M45" s="233"/>
      <c r="N45" s="233"/>
      <c r="O45" s="234">
        <v>298044.23</v>
      </c>
    </row>
    <row r="46" spans="1:15" ht="24.6" customHeight="1" x14ac:dyDescent="0.25">
      <c r="A46" s="620" t="s">
        <v>5</v>
      </c>
      <c r="B46" s="621"/>
      <c r="C46" s="622"/>
      <c r="D46" s="24" t="s">
        <v>187</v>
      </c>
      <c r="E46" s="48">
        <v>598862.4</v>
      </c>
      <c r="F46" s="48">
        <f>598862.4-H46</f>
        <v>180000</v>
      </c>
      <c r="G46" s="246"/>
      <c r="H46" s="246">
        <v>418862.4</v>
      </c>
      <c r="I46" s="66"/>
      <c r="J46" s="645" t="s">
        <v>200</v>
      </c>
      <c r="K46" s="645"/>
      <c r="L46" s="645"/>
      <c r="M46" s="233"/>
      <c r="N46" s="233"/>
      <c r="O46" s="234">
        <v>60982.78</v>
      </c>
    </row>
    <row r="47" spans="1:15" ht="24" customHeight="1" x14ac:dyDescent="0.25">
      <c r="A47" s="620" t="s">
        <v>6</v>
      </c>
      <c r="B47" s="621"/>
      <c r="C47" s="622"/>
      <c r="D47" s="24" t="s">
        <v>53</v>
      </c>
      <c r="E47" s="48">
        <v>4934355.13</v>
      </c>
      <c r="F47" s="48">
        <f>3202156.76-H47</f>
        <v>3197198.6799999997</v>
      </c>
      <c r="G47" s="48">
        <f>3202156.76-H47</f>
        <v>3197198.6799999997</v>
      </c>
      <c r="H47" s="248">
        <v>4958.08</v>
      </c>
      <c r="I47" s="67"/>
      <c r="J47" s="657" t="s">
        <v>202</v>
      </c>
      <c r="K47" s="657"/>
      <c r="L47" s="657"/>
      <c r="M47" s="233"/>
      <c r="N47" s="233"/>
      <c r="O47" s="234">
        <v>47666.19</v>
      </c>
    </row>
    <row r="48" spans="1:15" ht="25.15" customHeight="1" x14ac:dyDescent="0.25">
      <c r="A48" s="620" t="s">
        <v>7</v>
      </c>
      <c r="B48" s="621"/>
      <c r="C48" s="622"/>
      <c r="D48" s="24" t="s">
        <v>44</v>
      </c>
      <c r="E48" s="48">
        <v>40000</v>
      </c>
      <c r="F48" s="48">
        <v>40000</v>
      </c>
      <c r="G48" s="246">
        <v>0</v>
      </c>
      <c r="H48" s="247"/>
      <c r="I48" s="236"/>
      <c r="J48" s="649" t="s">
        <v>39</v>
      </c>
      <c r="K48" s="650"/>
      <c r="L48" s="651"/>
      <c r="M48" s="237"/>
      <c r="N48" s="238">
        <v>970000</v>
      </c>
      <c r="O48" s="238">
        <v>964664</v>
      </c>
    </row>
    <row r="49" spans="1:15" ht="24.6" customHeight="1" x14ac:dyDescent="0.25">
      <c r="A49" s="620" t="s">
        <v>8</v>
      </c>
      <c r="B49" s="621"/>
      <c r="C49" s="622"/>
      <c r="D49" s="24" t="s">
        <v>45</v>
      </c>
      <c r="E49" s="48">
        <v>132840</v>
      </c>
      <c r="F49" s="48">
        <v>0</v>
      </c>
      <c r="G49" s="246"/>
      <c r="H49" s="246">
        <v>132840</v>
      </c>
      <c r="I49" s="66"/>
      <c r="J49" s="652" t="s">
        <v>199</v>
      </c>
      <c r="K49" s="653"/>
      <c r="L49" s="654"/>
      <c r="M49" s="40"/>
      <c r="N49" s="32"/>
    </row>
    <row r="50" spans="1:15" ht="24.6" customHeight="1" x14ac:dyDescent="0.25">
      <c r="A50" s="620" t="s">
        <v>9</v>
      </c>
      <c r="B50" s="621"/>
      <c r="C50" s="622"/>
      <c r="D50" s="24" t="s">
        <v>46</v>
      </c>
      <c r="E50" s="48">
        <v>100000</v>
      </c>
      <c r="F50" s="48">
        <v>0</v>
      </c>
      <c r="G50" s="246"/>
      <c r="H50" s="246">
        <v>82410</v>
      </c>
      <c r="I50" s="66"/>
      <c r="J50" s="655" t="s">
        <v>192</v>
      </c>
      <c r="K50" s="630"/>
      <c r="L50" s="631"/>
      <c r="M50" s="40"/>
      <c r="N50" s="32"/>
      <c r="O50" s="235">
        <v>249690</v>
      </c>
    </row>
    <row r="51" spans="1:15" ht="24.6" customHeight="1" x14ac:dyDescent="0.25">
      <c r="A51" s="620" t="s">
        <v>10</v>
      </c>
      <c r="B51" s="621"/>
      <c r="C51" s="622"/>
      <c r="D51" s="24" t="s">
        <v>47</v>
      </c>
      <c r="E51" s="48">
        <v>150000</v>
      </c>
      <c r="F51" s="48">
        <v>0</v>
      </c>
      <c r="G51" s="246"/>
      <c r="H51" s="246">
        <v>120150</v>
      </c>
      <c r="I51" s="66"/>
      <c r="J51" s="629" t="s">
        <v>193</v>
      </c>
      <c r="K51" s="630"/>
      <c r="L51" s="631"/>
      <c r="M51" s="40"/>
      <c r="N51" s="32"/>
      <c r="O51" s="235">
        <v>68880</v>
      </c>
    </row>
    <row r="52" spans="1:15" ht="24.6" customHeight="1" x14ac:dyDescent="0.25">
      <c r="A52" s="620" t="s">
        <v>11</v>
      </c>
      <c r="B52" s="621"/>
      <c r="C52" s="622"/>
      <c r="D52" s="24" t="s">
        <v>48</v>
      </c>
      <c r="E52" s="48">
        <v>335000</v>
      </c>
      <c r="F52" s="48">
        <v>328610.67</v>
      </c>
      <c r="G52" s="246">
        <v>0</v>
      </c>
      <c r="H52" s="247"/>
      <c r="I52" s="66"/>
      <c r="J52" s="629" t="s">
        <v>194</v>
      </c>
      <c r="K52" s="630"/>
      <c r="L52" s="631"/>
      <c r="M52" s="40"/>
      <c r="N52" s="32"/>
      <c r="O52" s="235">
        <v>241080</v>
      </c>
    </row>
    <row r="53" spans="1:15" ht="24.6" customHeight="1" x14ac:dyDescent="0.25">
      <c r="A53" s="620" t="s">
        <v>12</v>
      </c>
      <c r="B53" s="621"/>
      <c r="C53" s="622"/>
      <c r="D53" s="24" t="s">
        <v>188</v>
      </c>
      <c r="E53" s="48">
        <v>42200</v>
      </c>
      <c r="F53" s="48">
        <v>42172.3</v>
      </c>
      <c r="G53" s="246">
        <v>0</v>
      </c>
      <c r="H53" s="247"/>
      <c r="I53" s="66"/>
      <c r="J53" s="658" t="s">
        <v>195</v>
      </c>
      <c r="K53" s="659"/>
      <c r="L53" s="660"/>
      <c r="M53" s="40"/>
      <c r="N53" s="32"/>
      <c r="O53" s="235">
        <v>241080</v>
      </c>
    </row>
    <row r="54" spans="1:15" ht="24.75" x14ac:dyDescent="0.25">
      <c r="A54" s="620" t="s">
        <v>13</v>
      </c>
      <c r="B54" s="621"/>
      <c r="C54" s="622"/>
      <c r="D54" s="24" t="s">
        <v>49</v>
      </c>
      <c r="E54" s="48">
        <v>307568.03999999998</v>
      </c>
      <c r="F54" s="48">
        <v>307568.03999999998</v>
      </c>
      <c r="G54" s="246">
        <v>0</v>
      </c>
      <c r="H54" s="247"/>
      <c r="I54" s="66"/>
      <c r="J54" s="658" t="s">
        <v>196</v>
      </c>
      <c r="K54" s="659"/>
      <c r="L54" s="660"/>
      <c r="M54" s="40"/>
      <c r="N54" s="32"/>
      <c r="O54" s="235">
        <v>51660</v>
      </c>
    </row>
    <row r="55" spans="1:15" ht="24.75" x14ac:dyDescent="0.25">
      <c r="A55" s="620" t="s">
        <v>14</v>
      </c>
      <c r="B55" s="621"/>
      <c r="C55" s="622"/>
      <c r="D55" s="24" t="s">
        <v>50</v>
      </c>
      <c r="E55" s="48">
        <v>275000</v>
      </c>
      <c r="F55" s="48">
        <v>274936.11</v>
      </c>
      <c r="G55" s="246">
        <v>0</v>
      </c>
      <c r="H55" s="247"/>
      <c r="I55" s="66"/>
      <c r="J55" s="658" t="s">
        <v>197</v>
      </c>
      <c r="K55" s="659"/>
      <c r="L55" s="660"/>
      <c r="M55" s="40"/>
      <c r="N55" s="32"/>
      <c r="O55" s="235">
        <v>51660</v>
      </c>
    </row>
    <row r="56" spans="1:15" ht="24.75" x14ac:dyDescent="0.25">
      <c r="A56" s="620" t="s">
        <v>15</v>
      </c>
      <c r="B56" s="621"/>
      <c r="C56" s="622"/>
      <c r="D56" s="24" t="s">
        <v>51</v>
      </c>
      <c r="E56" s="48">
        <v>335000</v>
      </c>
      <c r="F56" s="48">
        <v>334237.36</v>
      </c>
      <c r="G56" s="246">
        <v>0</v>
      </c>
      <c r="H56" s="247"/>
      <c r="I56" s="66"/>
      <c r="J56" s="658" t="s">
        <v>201</v>
      </c>
      <c r="K56" s="659"/>
      <c r="L56" s="660"/>
      <c r="M56" s="40"/>
      <c r="N56" s="32"/>
      <c r="O56" s="235">
        <v>8954</v>
      </c>
    </row>
    <row r="57" spans="1:15" x14ac:dyDescent="0.25">
      <c r="A57" s="5"/>
      <c r="B57" s="5"/>
      <c r="C57" s="5"/>
      <c r="D57" s="29">
        <v>6057</v>
      </c>
      <c r="E57" s="27">
        <f>E58</f>
        <v>891144</v>
      </c>
      <c r="F57" s="27">
        <f>F58</f>
        <v>891144</v>
      </c>
      <c r="G57" s="27">
        <v>0</v>
      </c>
      <c r="H57" s="27">
        <v>0</v>
      </c>
      <c r="I57" s="65"/>
      <c r="J57" s="658" t="s">
        <v>198</v>
      </c>
      <c r="K57" s="659"/>
      <c r="L57" s="660"/>
      <c r="M57" s="40"/>
      <c r="N57" s="32"/>
      <c r="O57" s="235">
        <v>51660</v>
      </c>
    </row>
    <row r="58" spans="1:15" ht="21" customHeight="1" x14ac:dyDescent="0.25">
      <c r="A58" s="620" t="s">
        <v>0</v>
      </c>
      <c r="B58" s="621"/>
      <c r="C58" s="624"/>
      <c r="D58" s="30" t="s">
        <v>54</v>
      </c>
      <c r="E58" s="49">
        <v>891144</v>
      </c>
      <c r="F58" s="48">
        <v>891144</v>
      </c>
      <c r="G58" s="249"/>
      <c r="H58" s="250"/>
      <c r="I58" s="68"/>
      <c r="J58" s="658"/>
      <c r="K58" s="659"/>
      <c r="L58" s="660"/>
      <c r="M58" s="40"/>
      <c r="N58" s="32"/>
      <c r="O58" s="32"/>
    </row>
    <row r="59" spans="1:15" x14ac:dyDescent="0.25">
      <c r="A59" s="5"/>
      <c r="B59" s="5"/>
      <c r="C59" s="5"/>
      <c r="D59" s="29">
        <v>6059</v>
      </c>
      <c r="E59" s="27">
        <f>E60</f>
        <v>920357.15</v>
      </c>
      <c r="F59" s="27">
        <f>F60</f>
        <v>920357.15</v>
      </c>
      <c r="G59" s="27">
        <v>0</v>
      </c>
      <c r="H59" s="27">
        <v>0</v>
      </c>
      <c r="I59" s="65"/>
      <c r="J59" s="646" t="s">
        <v>204</v>
      </c>
      <c r="K59" s="647"/>
      <c r="L59" s="648"/>
      <c r="M59" s="40"/>
      <c r="N59" s="32"/>
      <c r="O59" s="32"/>
    </row>
    <row r="60" spans="1:15" ht="22.5" customHeight="1" x14ac:dyDescent="0.25">
      <c r="A60" s="620" t="s">
        <v>0</v>
      </c>
      <c r="B60" s="621"/>
      <c r="C60" s="624"/>
      <c r="D60" s="30" t="s">
        <v>54</v>
      </c>
      <c r="E60" s="49">
        <v>920357.15</v>
      </c>
      <c r="F60" s="48">
        <v>920357.15</v>
      </c>
      <c r="G60" s="249"/>
      <c r="H60" s="250"/>
      <c r="I60" s="68"/>
      <c r="J60" s="646" t="s">
        <v>204</v>
      </c>
      <c r="K60" s="647"/>
      <c r="L60" s="648"/>
      <c r="M60" s="40"/>
      <c r="N60" s="32"/>
      <c r="O60" s="32"/>
    </row>
    <row r="61" spans="1:15" x14ac:dyDescent="0.25">
      <c r="A61" s="5"/>
      <c r="B61" s="5"/>
      <c r="C61" s="5"/>
      <c r="D61" s="29" t="s">
        <v>57</v>
      </c>
      <c r="E61" s="6">
        <f>E62</f>
        <v>130000</v>
      </c>
      <c r="F61" s="6">
        <f>F62</f>
        <v>127977.5</v>
      </c>
      <c r="G61" s="6">
        <f>G62</f>
        <v>0</v>
      </c>
      <c r="H61" s="6">
        <f>H62</f>
        <v>0</v>
      </c>
      <c r="I61" s="53"/>
      <c r="J61" s="646" t="s">
        <v>204</v>
      </c>
      <c r="K61" s="647"/>
      <c r="L61" s="648"/>
      <c r="M61" s="40"/>
      <c r="N61" s="32"/>
      <c r="O61" s="32"/>
    </row>
    <row r="62" spans="1:15" ht="24.75" x14ac:dyDescent="0.25">
      <c r="A62" s="620" t="s">
        <v>0</v>
      </c>
      <c r="B62" s="621"/>
      <c r="C62" s="622"/>
      <c r="D62" s="24" t="s">
        <v>56</v>
      </c>
      <c r="E62" s="48">
        <v>130000</v>
      </c>
      <c r="F62" s="48">
        <v>127977.5</v>
      </c>
      <c r="G62" s="251"/>
      <c r="H62" s="252"/>
      <c r="I62" s="70"/>
      <c r="J62" s="646" t="s">
        <v>204</v>
      </c>
      <c r="K62" s="647"/>
      <c r="L62" s="648"/>
      <c r="M62" s="40"/>
      <c r="N62" s="32"/>
      <c r="O62" s="32"/>
    </row>
    <row r="63" spans="1:15" x14ac:dyDescent="0.25">
      <c r="A63" s="3"/>
      <c r="B63" s="3"/>
      <c r="C63" s="3">
        <v>60016</v>
      </c>
      <c r="D63" s="47"/>
      <c r="E63" s="50">
        <f t="shared" ref="E63:H64" si="3">E64</f>
        <v>300000</v>
      </c>
      <c r="F63" s="50">
        <f t="shared" si="3"/>
        <v>300000</v>
      </c>
      <c r="G63" s="50">
        <f t="shared" si="3"/>
        <v>0</v>
      </c>
      <c r="H63" s="50">
        <f t="shared" si="3"/>
        <v>0</v>
      </c>
      <c r="I63" s="253" t="e">
        <f>I64+#REF!</f>
        <v>#REF!</v>
      </c>
      <c r="J63" s="646" t="s">
        <v>204</v>
      </c>
      <c r="K63" s="647"/>
      <c r="L63" s="648"/>
      <c r="M63" s="40"/>
      <c r="N63" s="32"/>
      <c r="O63" s="32"/>
    </row>
    <row r="64" spans="1:15" x14ac:dyDescent="0.25">
      <c r="A64" s="5"/>
      <c r="B64" s="5"/>
      <c r="C64" s="5"/>
      <c r="D64" s="29">
        <v>6300</v>
      </c>
      <c r="E64" s="27">
        <f t="shared" si="3"/>
        <v>300000</v>
      </c>
      <c r="F64" s="27">
        <f t="shared" si="3"/>
        <v>300000</v>
      </c>
      <c r="G64" s="27">
        <f t="shared" si="3"/>
        <v>0</v>
      </c>
      <c r="H64" s="27">
        <f t="shared" si="3"/>
        <v>0</v>
      </c>
      <c r="I64" s="27">
        <v>2</v>
      </c>
      <c r="J64" s="646" t="s">
        <v>204</v>
      </c>
      <c r="K64" s="647"/>
      <c r="L64" s="648"/>
      <c r="M64" s="40"/>
      <c r="N64" s="32"/>
      <c r="O64" s="32"/>
    </row>
    <row r="65" spans="1:15" x14ac:dyDescent="0.25">
      <c r="A65" s="620" t="s">
        <v>0</v>
      </c>
      <c r="B65" s="621"/>
      <c r="C65" s="622"/>
      <c r="D65" s="26" t="s">
        <v>55</v>
      </c>
      <c r="E65" s="48">
        <v>300000</v>
      </c>
      <c r="F65" s="48">
        <v>300000</v>
      </c>
      <c r="G65" s="249"/>
      <c r="H65" s="250"/>
      <c r="I65" s="68"/>
      <c r="J65" s="620"/>
      <c r="K65" s="621"/>
      <c r="L65" s="622"/>
      <c r="M65" s="1"/>
      <c r="N65" s="2"/>
      <c r="O65" s="2"/>
    </row>
    <row r="66" spans="1:15" x14ac:dyDescent="0.25">
      <c r="A66" s="3"/>
      <c r="B66" s="3"/>
      <c r="C66" s="3">
        <v>60017</v>
      </c>
      <c r="D66" s="47"/>
      <c r="E66" s="50">
        <f t="shared" ref="E66:H67" si="4">E67</f>
        <v>198643.58</v>
      </c>
      <c r="F66" s="50">
        <f t="shared" si="4"/>
        <v>196590.31</v>
      </c>
      <c r="G66" s="50">
        <f t="shared" si="4"/>
        <v>196590.31</v>
      </c>
      <c r="H66" s="50">
        <f t="shared" si="4"/>
        <v>2053.2699999999895</v>
      </c>
      <c r="I66" s="69"/>
      <c r="J66" s="620"/>
      <c r="K66" s="621"/>
      <c r="L66" s="622"/>
      <c r="M66" s="1"/>
      <c r="N66" s="2"/>
      <c r="O66" s="2"/>
    </row>
    <row r="67" spans="1:15" x14ac:dyDescent="0.25">
      <c r="A67" s="5"/>
      <c r="B67" s="5"/>
      <c r="C67" s="5"/>
      <c r="D67" s="29">
        <v>6050</v>
      </c>
      <c r="E67" s="27">
        <f t="shared" si="4"/>
        <v>198643.58</v>
      </c>
      <c r="F67" s="27">
        <f t="shared" si="4"/>
        <v>196590.31</v>
      </c>
      <c r="G67" s="27">
        <f t="shared" si="4"/>
        <v>196590.31</v>
      </c>
      <c r="H67" s="27">
        <f t="shared" si="4"/>
        <v>2053.2699999999895</v>
      </c>
      <c r="I67" s="65"/>
      <c r="J67" s="620"/>
      <c r="K67" s="621"/>
      <c r="L67" s="622"/>
      <c r="M67" s="1"/>
      <c r="N67" s="2"/>
      <c r="O67" s="2"/>
    </row>
    <row r="68" spans="1:15" ht="21" customHeight="1" x14ac:dyDescent="0.25">
      <c r="A68" s="620" t="s">
        <v>0</v>
      </c>
      <c r="B68" s="621"/>
      <c r="C68" s="622"/>
      <c r="D68" s="26" t="s">
        <v>19</v>
      </c>
      <c r="E68" s="48">
        <v>198643.58</v>
      </c>
      <c r="F68" s="48">
        <f>G68</f>
        <v>196590.31</v>
      </c>
      <c r="G68" s="48">
        <v>196590.31</v>
      </c>
      <c r="H68" s="248">
        <v>2053.2699999999895</v>
      </c>
      <c r="I68" s="67"/>
      <c r="J68" s="620"/>
      <c r="K68" s="621"/>
      <c r="L68" s="622"/>
      <c r="M68" s="1"/>
      <c r="N68" s="2"/>
      <c r="O68" s="2"/>
    </row>
    <row r="70" spans="1:15" ht="63.75" x14ac:dyDescent="0.3">
      <c r="A70" s="21" t="s">
        <v>210</v>
      </c>
      <c r="B70" s="21"/>
      <c r="C70" s="22"/>
      <c r="D70" s="22"/>
      <c r="E70" s="335" t="s">
        <v>294</v>
      </c>
      <c r="F70" s="335" t="s">
        <v>295</v>
      </c>
      <c r="G70" s="254" t="s">
        <v>293</v>
      </c>
      <c r="H70" s="275" t="s">
        <v>191</v>
      </c>
      <c r="I70" s="255" t="s">
        <v>209</v>
      </c>
      <c r="J70" s="18" t="s">
        <v>211</v>
      </c>
      <c r="K70" s="19"/>
      <c r="L70" s="19"/>
      <c r="M70" s="19"/>
      <c r="N70" s="19"/>
      <c r="O70" s="20"/>
    </row>
    <row r="71" spans="1:15" ht="16.5" customHeight="1" x14ac:dyDescent="0.25">
      <c r="A71" s="44">
        <v>2022</v>
      </c>
      <c r="B71" s="11"/>
      <c r="C71" s="12"/>
      <c r="D71" s="17"/>
      <c r="E71" s="13">
        <f>E72</f>
        <v>12227748.59</v>
      </c>
      <c r="F71" s="13">
        <f>F72</f>
        <v>11869659.34</v>
      </c>
      <c r="G71" s="13">
        <f>G72</f>
        <v>451549.31</v>
      </c>
      <c r="H71" s="13">
        <f>H72</f>
        <v>411062.4</v>
      </c>
      <c r="I71" s="13"/>
      <c r="J71" s="45">
        <v>2022</v>
      </c>
      <c r="K71" s="34"/>
      <c r="L71" s="12"/>
      <c r="M71" s="17"/>
      <c r="N71" s="35">
        <f t="shared" ref="N71:O73" si="5">N72</f>
        <v>1801100</v>
      </c>
      <c r="O71" s="35">
        <f t="shared" si="5"/>
        <v>1762805.0499999998</v>
      </c>
    </row>
    <row r="72" spans="1:15" ht="17.25" customHeight="1" x14ac:dyDescent="0.25">
      <c r="A72" s="7"/>
      <c r="B72" s="7">
        <v>600</v>
      </c>
      <c r="C72" s="8"/>
      <c r="D72" s="14"/>
      <c r="E72" s="10">
        <f>E73+E76</f>
        <v>12227748.59</v>
      </c>
      <c r="F72" s="10">
        <f>F73+F76</f>
        <v>11869659.34</v>
      </c>
      <c r="G72" s="10">
        <f>G73+G76</f>
        <v>451549.31</v>
      </c>
      <c r="H72" s="10">
        <f>H73+H76</f>
        <v>411062.4</v>
      </c>
      <c r="I72" s="52"/>
      <c r="J72" s="36"/>
      <c r="K72" s="36">
        <v>600</v>
      </c>
      <c r="L72" s="8"/>
      <c r="M72" s="14"/>
      <c r="N72" s="37">
        <f t="shared" si="5"/>
        <v>1801100</v>
      </c>
      <c r="O72" s="37">
        <f t="shared" si="5"/>
        <v>1762805.0499999998</v>
      </c>
    </row>
    <row r="73" spans="1:15" ht="20.25" customHeight="1" x14ac:dyDescent="0.25">
      <c r="A73" s="3"/>
      <c r="B73" s="3"/>
      <c r="C73" s="3">
        <v>60013</v>
      </c>
      <c r="D73" s="15"/>
      <c r="E73" s="4">
        <f t="shared" ref="E73:H74" si="6">E74</f>
        <v>1000</v>
      </c>
      <c r="F73" s="4">
        <f t="shared" si="6"/>
        <v>0</v>
      </c>
      <c r="G73" s="39">
        <f t="shared" si="6"/>
        <v>0</v>
      </c>
      <c r="H73" s="39">
        <f t="shared" si="6"/>
        <v>0</v>
      </c>
      <c r="I73" s="64"/>
      <c r="J73" s="38"/>
      <c r="K73" s="38"/>
      <c r="L73" s="38">
        <v>60014</v>
      </c>
      <c r="M73" s="33"/>
      <c r="N73" s="39">
        <f t="shared" si="5"/>
        <v>1801100</v>
      </c>
      <c r="O73" s="39">
        <f t="shared" si="5"/>
        <v>1762805.0499999998</v>
      </c>
    </row>
    <row r="74" spans="1:15" ht="26.25" customHeight="1" x14ac:dyDescent="0.25">
      <c r="A74" s="5"/>
      <c r="B74" s="5"/>
      <c r="C74" s="5"/>
      <c r="D74" s="16">
        <v>6300</v>
      </c>
      <c r="E74" s="6">
        <f t="shared" si="6"/>
        <v>1000</v>
      </c>
      <c r="F74" s="6">
        <f t="shared" si="6"/>
        <v>0</v>
      </c>
      <c r="G74" s="6">
        <f t="shared" si="6"/>
        <v>0</v>
      </c>
      <c r="H74" s="6">
        <f t="shared" si="6"/>
        <v>0</v>
      </c>
      <c r="I74" s="53"/>
      <c r="J74" s="5"/>
      <c r="K74" s="5"/>
      <c r="L74" s="5"/>
      <c r="M74" s="16">
        <v>4270</v>
      </c>
      <c r="N74" s="6">
        <f>N75+N76+N77+N78+N79+N83</f>
        <v>1801100</v>
      </c>
      <c r="O74" s="6">
        <f>O75+O76+O77+O78+O79+O83</f>
        <v>1762805.0499999998</v>
      </c>
    </row>
    <row r="75" spans="1:15" ht="36.75" x14ac:dyDescent="0.25">
      <c r="A75" s="620" t="s">
        <v>0</v>
      </c>
      <c r="B75" s="621"/>
      <c r="C75" s="622"/>
      <c r="D75" s="24" t="s">
        <v>273</v>
      </c>
      <c r="E75" s="2">
        <v>1000</v>
      </c>
      <c r="F75" s="2">
        <v>0</v>
      </c>
      <c r="G75" s="2">
        <v>0</v>
      </c>
      <c r="H75" s="244"/>
      <c r="I75" s="54"/>
      <c r="J75" s="623" t="s">
        <v>189</v>
      </c>
      <c r="K75" s="623"/>
      <c r="L75" s="623"/>
      <c r="M75" s="273"/>
      <c r="N75" s="274">
        <v>122000</v>
      </c>
      <c r="O75" s="274">
        <v>114911.2</v>
      </c>
    </row>
    <row r="76" spans="1:15" ht="18.75" customHeight="1" x14ac:dyDescent="0.25">
      <c r="A76" s="3"/>
      <c r="B76" s="3"/>
      <c r="C76" s="3">
        <v>60014</v>
      </c>
      <c r="D76" s="47"/>
      <c r="E76" s="4">
        <f>E77+E97+E99+E101</f>
        <v>12226748.59</v>
      </c>
      <c r="F76" s="4">
        <f>F77+F97+F99+F101</f>
        <v>11869659.34</v>
      </c>
      <c r="G76" s="4">
        <f>G77+G97+G99+G101</f>
        <v>451549.31</v>
      </c>
      <c r="H76" s="4">
        <f>H77+H97+H99+H101</f>
        <v>411062.4</v>
      </c>
      <c r="I76" s="64"/>
      <c r="J76" s="632" t="s">
        <v>242</v>
      </c>
      <c r="K76" s="632"/>
      <c r="L76" s="632"/>
      <c r="M76" s="239"/>
      <c r="N76" s="240">
        <v>200000</v>
      </c>
      <c r="O76" s="240">
        <v>198567.58</v>
      </c>
    </row>
    <row r="77" spans="1:15" ht="26.25" customHeight="1" x14ac:dyDescent="0.25">
      <c r="A77" s="5"/>
      <c r="B77" s="5"/>
      <c r="C77" s="5"/>
      <c r="D77" s="16">
        <v>6050</v>
      </c>
      <c r="E77" s="6">
        <f>SUM(E78:E96)</f>
        <v>4325233.04</v>
      </c>
      <c r="F77" s="6">
        <f>SUM(F78:F96)-F81-F82</f>
        <v>3971262.2899999996</v>
      </c>
      <c r="G77" s="6">
        <f>SUM(G78:G96)</f>
        <v>451549.31</v>
      </c>
      <c r="H77" s="6">
        <f>SUM(H78:H96)</f>
        <v>411062.4</v>
      </c>
      <c r="I77" s="53"/>
      <c r="J77" s="633" t="s">
        <v>243</v>
      </c>
      <c r="K77" s="634"/>
      <c r="L77" s="635"/>
      <c r="M77" s="1"/>
      <c r="N77" s="240">
        <v>23000</v>
      </c>
      <c r="O77" s="240">
        <v>22858.47</v>
      </c>
    </row>
    <row r="78" spans="1:15" ht="28.5" customHeight="1" x14ac:dyDescent="0.25">
      <c r="A78" s="269" t="s">
        <v>0</v>
      </c>
      <c r="B78" s="270"/>
      <c r="C78" s="271"/>
      <c r="D78" s="24" t="s">
        <v>212</v>
      </c>
      <c r="E78" s="48">
        <v>112500</v>
      </c>
      <c r="F78" s="48">
        <v>77490</v>
      </c>
      <c r="G78" s="246">
        <v>0</v>
      </c>
      <c r="H78" s="245"/>
      <c r="I78" s="267"/>
      <c r="J78" s="636" t="s">
        <v>244</v>
      </c>
      <c r="K78" s="637"/>
      <c r="L78" s="638"/>
      <c r="M78" s="9"/>
      <c r="N78" s="266">
        <v>0</v>
      </c>
      <c r="O78" s="266">
        <v>0</v>
      </c>
    </row>
    <row r="79" spans="1:15" ht="29.25" customHeight="1" x14ac:dyDescent="0.25">
      <c r="A79" s="269" t="s">
        <v>1</v>
      </c>
      <c r="B79" s="270"/>
      <c r="C79" s="271"/>
      <c r="D79" s="24" t="s">
        <v>213</v>
      </c>
      <c r="E79" s="48">
        <v>132840</v>
      </c>
      <c r="F79" s="48">
        <v>132840</v>
      </c>
      <c r="G79" s="246"/>
      <c r="H79" s="246">
        <v>106272</v>
      </c>
      <c r="I79" s="267"/>
      <c r="J79" s="639" t="s">
        <v>241</v>
      </c>
      <c r="K79" s="640"/>
      <c r="L79" s="641"/>
      <c r="M79" s="237"/>
      <c r="N79" s="238">
        <v>136100</v>
      </c>
      <c r="O79" s="238">
        <v>136022.14000000001</v>
      </c>
    </row>
    <row r="80" spans="1:15" ht="38.25" customHeight="1" x14ac:dyDescent="0.25">
      <c r="A80" s="269" t="s">
        <v>2</v>
      </c>
      <c r="B80" s="270"/>
      <c r="C80" s="271"/>
      <c r="D80" s="24" t="s">
        <v>272</v>
      </c>
      <c r="E80" s="48">
        <v>55000</v>
      </c>
      <c r="F80" s="48">
        <v>53703.27</v>
      </c>
      <c r="G80" s="246">
        <v>0</v>
      </c>
      <c r="H80" s="247"/>
      <c r="I80" s="267"/>
      <c r="J80" s="642" t="s">
        <v>199</v>
      </c>
      <c r="K80" s="643"/>
      <c r="L80" s="644"/>
      <c r="M80" s="233"/>
      <c r="N80" s="272"/>
      <c r="O80" s="272"/>
    </row>
    <row r="81" spans="1:15" ht="30.75" customHeight="1" x14ac:dyDescent="0.25">
      <c r="A81" s="584"/>
      <c r="B81" s="585"/>
      <c r="C81" s="590" t="s">
        <v>383</v>
      </c>
      <c r="D81" s="570" t="s">
        <v>387</v>
      </c>
      <c r="E81" s="582"/>
      <c r="F81" s="583">
        <v>37962.839999999997</v>
      </c>
      <c r="G81" s="587"/>
      <c r="H81" s="588"/>
      <c r="I81" s="589"/>
      <c r="J81" s="613" t="s">
        <v>229</v>
      </c>
      <c r="K81" s="614"/>
      <c r="L81" s="615"/>
      <c r="M81" s="233"/>
      <c r="N81" s="272"/>
      <c r="O81" s="234">
        <v>75595.31</v>
      </c>
    </row>
    <row r="82" spans="1:15" ht="30.75" customHeight="1" x14ac:dyDescent="0.25">
      <c r="A82" s="584"/>
      <c r="B82" s="585"/>
      <c r="C82" s="586"/>
      <c r="D82" s="570" t="s">
        <v>388</v>
      </c>
      <c r="E82" s="582"/>
      <c r="F82" s="583">
        <v>15740.43</v>
      </c>
      <c r="G82" s="587"/>
      <c r="H82" s="588"/>
      <c r="I82" s="589"/>
      <c r="J82" s="645" t="s">
        <v>230</v>
      </c>
      <c r="K82" s="645"/>
      <c r="L82" s="645"/>
      <c r="M82" s="233"/>
      <c r="N82" s="272"/>
      <c r="O82" s="234">
        <v>60426.83</v>
      </c>
    </row>
    <row r="83" spans="1:15" ht="23.25" customHeight="1" x14ac:dyDescent="0.25">
      <c r="A83" s="269" t="s">
        <v>3</v>
      </c>
      <c r="B83" s="270"/>
      <c r="C83" s="271"/>
      <c r="D83" s="24" t="s">
        <v>214</v>
      </c>
      <c r="E83" s="48">
        <v>82410</v>
      </c>
      <c r="F83" s="48">
        <v>82410</v>
      </c>
      <c r="G83" s="246"/>
      <c r="H83" s="246">
        <v>65928</v>
      </c>
      <c r="I83" s="267"/>
      <c r="J83" s="639" t="s">
        <v>240</v>
      </c>
      <c r="K83" s="640"/>
      <c r="L83" s="641"/>
      <c r="M83" s="237"/>
      <c r="N83" s="238">
        <v>1320000</v>
      </c>
      <c r="O83" s="238">
        <f>SUM(O85:O93)</f>
        <v>1290445.6599999999</v>
      </c>
    </row>
    <row r="84" spans="1:15" ht="20.25" customHeight="1" x14ac:dyDescent="0.25">
      <c r="A84" s="269" t="s">
        <v>4</v>
      </c>
      <c r="B84" s="270"/>
      <c r="C84" s="271"/>
      <c r="D84" s="24" t="s">
        <v>215</v>
      </c>
      <c r="E84" s="48">
        <v>400000</v>
      </c>
      <c r="F84" s="48">
        <v>271549.31</v>
      </c>
      <c r="G84" s="246">
        <v>271549.31</v>
      </c>
      <c r="H84" s="246"/>
      <c r="I84" s="267"/>
      <c r="J84" s="591" t="s">
        <v>199</v>
      </c>
      <c r="K84" s="592"/>
      <c r="L84" s="593"/>
      <c r="M84" s="40"/>
      <c r="N84" s="32"/>
      <c r="O84" s="268"/>
    </row>
    <row r="85" spans="1:15" ht="24" customHeight="1" x14ac:dyDescent="0.25">
      <c r="A85" s="269" t="s">
        <v>5</v>
      </c>
      <c r="B85" s="270"/>
      <c r="C85" s="271"/>
      <c r="D85" s="24" t="s">
        <v>216</v>
      </c>
      <c r="E85" s="48">
        <v>418862.4</v>
      </c>
      <c r="F85" s="48">
        <v>418862.4</v>
      </c>
      <c r="G85" s="246">
        <v>180000</v>
      </c>
      <c r="H85" s="246">
        <f>418862.4-G85</f>
        <v>238862.40000000002</v>
      </c>
      <c r="I85" s="65"/>
      <c r="J85" s="610" t="s">
        <v>236</v>
      </c>
      <c r="K85" s="611"/>
      <c r="L85" s="612"/>
      <c r="M85" s="40"/>
      <c r="N85" s="32"/>
      <c r="O85" s="235">
        <v>240981.6</v>
      </c>
    </row>
    <row r="86" spans="1:15" ht="23.25" customHeight="1" x14ac:dyDescent="0.25">
      <c r="A86" s="269" t="s">
        <v>6</v>
      </c>
      <c r="B86" s="270"/>
      <c r="C86" s="271"/>
      <c r="D86" s="24" t="s">
        <v>217</v>
      </c>
      <c r="E86" s="48">
        <v>305000</v>
      </c>
      <c r="F86" s="48">
        <v>293694.15999999997</v>
      </c>
      <c r="G86" s="246">
        <v>0</v>
      </c>
      <c r="H86" s="248"/>
      <c r="I86" s="66"/>
      <c r="J86" s="613" t="s">
        <v>235</v>
      </c>
      <c r="K86" s="614"/>
      <c r="L86" s="615"/>
      <c r="M86" s="40"/>
      <c r="N86" s="32"/>
      <c r="O86" s="235">
        <v>34362.51</v>
      </c>
    </row>
    <row r="87" spans="1:15" ht="27" customHeight="1" x14ac:dyDescent="0.25">
      <c r="A87" s="269" t="s">
        <v>7</v>
      </c>
      <c r="B87" s="270"/>
      <c r="C87" s="271"/>
      <c r="D87" s="24" t="s">
        <v>218</v>
      </c>
      <c r="E87" s="48">
        <v>447000</v>
      </c>
      <c r="F87" s="48">
        <v>446936.44</v>
      </c>
      <c r="G87" s="246">
        <v>0</v>
      </c>
      <c r="H87" s="247"/>
      <c r="I87" s="66"/>
      <c r="J87" s="613" t="s">
        <v>239</v>
      </c>
      <c r="K87" s="614"/>
      <c r="L87" s="615"/>
      <c r="M87" s="233"/>
      <c r="N87" s="233"/>
      <c r="O87" s="235">
        <v>64944.05</v>
      </c>
    </row>
    <row r="88" spans="1:15" ht="27.75" customHeight="1" x14ac:dyDescent="0.25">
      <c r="A88" s="269" t="s">
        <v>8</v>
      </c>
      <c r="B88" s="270"/>
      <c r="C88" s="271"/>
      <c r="D88" s="24" t="s">
        <v>219</v>
      </c>
      <c r="E88" s="48">
        <v>447000</v>
      </c>
      <c r="F88" s="48">
        <v>446536.47</v>
      </c>
      <c r="G88" s="246">
        <v>0</v>
      </c>
      <c r="H88" s="246"/>
      <c r="I88" s="66"/>
      <c r="J88" s="613" t="s">
        <v>234</v>
      </c>
      <c r="K88" s="614"/>
      <c r="L88" s="615"/>
      <c r="M88" s="40"/>
      <c r="N88" s="32"/>
      <c r="O88" s="235">
        <v>108296.78</v>
      </c>
    </row>
    <row r="89" spans="1:15" ht="26.25" customHeight="1" x14ac:dyDescent="0.25">
      <c r="A89" s="269" t="s">
        <v>9</v>
      </c>
      <c r="B89" s="270"/>
      <c r="C89" s="271"/>
      <c r="D89" s="24" t="s">
        <v>220</v>
      </c>
      <c r="E89" s="48">
        <v>345000</v>
      </c>
      <c r="F89" s="48">
        <v>342072.19</v>
      </c>
      <c r="G89" s="246">
        <v>0</v>
      </c>
      <c r="H89" s="246"/>
      <c r="I89" s="66"/>
      <c r="J89" s="613" t="s">
        <v>238</v>
      </c>
      <c r="K89" s="614"/>
      <c r="L89" s="615"/>
      <c r="M89" s="40"/>
      <c r="N89" s="32"/>
      <c r="O89" s="235">
        <v>454346.35</v>
      </c>
    </row>
    <row r="90" spans="1:15" ht="27.75" customHeight="1" x14ac:dyDescent="0.25">
      <c r="A90" s="269" t="s">
        <v>10</v>
      </c>
      <c r="B90" s="270"/>
      <c r="C90" s="271"/>
      <c r="D90" s="24" t="s">
        <v>221</v>
      </c>
      <c r="E90" s="48">
        <v>335000</v>
      </c>
      <c r="F90" s="48">
        <v>333757.21999999997</v>
      </c>
      <c r="G90" s="246">
        <v>0</v>
      </c>
      <c r="H90" s="246"/>
      <c r="I90" s="66"/>
      <c r="J90" s="613" t="s">
        <v>237</v>
      </c>
      <c r="K90" s="614"/>
      <c r="L90" s="615"/>
      <c r="M90" s="40"/>
      <c r="N90" s="32"/>
      <c r="O90" s="235">
        <v>128814.83</v>
      </c>
    </row>
    <row r="91" spans="1:15" ht="27.75" customHeight="1" x14ac:dyDescent="0.25">
      <c r="A91" s="269" t="s">
        <v>11</v>
      </c>
      <c r="B91" s="270"/>
      <c r="C91" s="271"/>
      <c r="D91" s="24" t="s">
        <v>222</v>
      </c>
      <c r="E91" s="48">
        <v>305000</v>
      </c>
      <c r="F91" s="48">
        <v>304460.36</v>
      </c>
      <c r="G91" s="246">
        <v>0</v>
      </c>
      <c r="H91" s="247"/>
      <c r="I91" s="67"/>
      <c r="J91" s="613" t="s">
        <v>231</v>
      </c>
      <c r="K91" s="614"/>
      <c r="L91" s="615"/>
      <c r="M91" s="40"/>
      <c r="N91" s="32"/>
      <c r="O91" s="235">
        <v>7606.63</v>
      </c>
    </row>
    <row r="92" spans="1:15" ht="27.75" customHeight="1" x14ac:dyDescent="0.25">
      <c r="A92" s="269" t="s">
        <v>12</v>
      </c>
      <c r="B92" s="270"/>
      <c r="C92" s="271"/>
      <c r="D92" s="24" t="s">
        <v>223</v>
      </c>
      <c r="E92" s="48">
        <v>2500</v>
      </c>
      <c r="F92" s="48">
        <v>2500</v>
      </c>
      <c r="G92" s="246">
        <v>0</v>
      </c>
      <c r="H92" s="247"/>
      <c r="I92" s="236"/>
      <c r="J92" s="629" t="s">
        <v>232</v>
      </c>
      <c r="K92" s="630"/>
      <c r="L92" s="631"/>
      <c r="M92" s="40"/>
      <c r="N92" s="32"/>
      <c r="O92" s="235">
        <v>129300.3</v>
      </c>
    </row>
    <row r="93" spans="1:15" ht="39" customHeight="1" x14ac:dyDescent="0.25">
      <c r="A93" s="269" t="s">
        <v>13</v>
      </c>
      <c r="B93" s="270"/>
      <c r="C93" s="271"/>
      <c r="D93" s="24" t="s">
        <v>224</v>
      </c>
      <c r="E93" s="48">
        <v>618070.64</v>
      </c>
      <c r="F93" s="48">
        <v>445428.47</v>
      </c>
      <c r="G93" s="246">
        <v>0</v>
      </c>
      <c r="H93" s="247"/>
      <c r="I93" s="66"/>
      <c r="J93" s="626" t="s">
        <v>233</v>
      </c>
      <c r="K93" s="627"/>
      <c r="L93" s="628"/>
      <c r="M93" s="596"/>
      <c r="N93" s="597"/>
      <c r="O93" s="598">
        <v>121792.61</v>
      </c>
    </row>
    <row r="94" spans="1:15" ht="27.75" customHeight="1" x14ac:dyDescent="0.25">
      <c r="A94" s="269" t="s">
        <v>14</v>
      </c>
      <c r="B94" s="270"/>
      <c r="C94" s="271"/>
      <c r="D94" s="24" t="s">
        <v>225</v>
      </c>
      <c r="E94" s="48">
        <v>68000</v>
      </c>
      <c r="F94" s="48">
        <v>68000</v>
      </c>
      <c r="G94" s="246">
        <v>0</v>
      </c>
      <c r="H94" s="247"/>
      <c r="I94" s="594"/>
      <c r="J94" s="601"/>
      <c r="K94" s="601"/>
      <c r="L94" s="601"/>
      <c r="M94" s="601"/>
      <c r="N94" s="601"/>
      <c r="O94" s="601"/>
    </row>
    <row r="95" spans="1:15" ht="27.75" customHeight="1" x14ac:dyDescent="0.25">
      <c r="A95" s="269" t="s">
        <v>15</v>
      </c>
      <c r="B95" s="270"/>
      <c r="C95" s="271"/>
      <c r="D95" s="24" t="s">
        <v>226</v>
      </c>
      <c r="E95" s="48">
        <v>130900</v>
      </c>
      <c r="F95" s="48">
        <v>130872</v>
      </c>
      <c r="G95" s="246">
        <v>0</v>
      </c>
      <c r="H95" s="247"/>
      <c r="I95" s="594"/>
    </row>
    <row r="96" spans="1:15" ht="27.75" customHeight="1" x14ac:dyDescent="0.25">
      <c r="A96" s="269" t="s">
        <v>228</v>
      </c>
      <c r="B96" s="270"/>
      <c r="C96" s="271"/>
      <c r="D96" s="24" t="s">
        <v>227</v>
      </c>
      <c r="E96" s="48">
        <v>120150</v>
      </c>
      <c r="F96" s="48">
        <v>120150</v>
      </c>
      <c r="G96" s="246">
        <v>0</v>
      </c>
      <c r="H96" s="247"/>
      <c r="I96" s="594"/>
      <c r="J96" s="619"/>
      <c r="K96" s="619"/>
      <c r="L96" s="619"/>
      <c r="M96" s="212"/>
      <c r="N96" s="599"/>
      <c r="O96" s="600"/>
    </row>
    <row r="97" spans="1:15" ht="20.25" customHeight="1" x14ac:dyDescent="0.25">
      <c r="A97" s="5"/>
      <c r="B97" s="5"/>
      <c r="C97" s="5"/>
      <c r="D97" s="29">
        <v>6060</v>
      </c>
      <c r="E97" s="27">
        <f>E98</f>
        <v>247100</v>
      </c>
      <c r="F97" s="27">
        <f>F98</f>
        <v>243981.5</v>
      </c>
      <c r="G97" s="27">
        <v>0</v>
      </c>
      <c r="H97" s="27">
        <v>0</v>
      </c>
      <c r="I97" s="594"/>
      <c r="J97" s="625" t="s">
        <v>204</v>
      </c>
      <c r="K97" s="625"/>
      <c r="L97" s="625"/>
      <c r="M97" s="212"/>
      <c r="N97" s="599"/>
      <c r="O97" s="599"/>
    </row>
    <row r="98" spans="1:15" ht="24.75" customHeight="1" x14ac:dyDescent="0.25">
      <c r="A98" s="620" t="s">
        <v>0</v>
      </c>
      <c r="B98" s="621"/>
      <c r="C98" s="624"/>
      <c r="D98" s="30" t="s">
        <v>274</v>
      </c>
      <c r="E98" s="49">
        <v>247100</v>
      </c>
      <c r="F98" s="48">
        <v>243981.5</v>
      </c>
      <c r="G98" s="249"/>
      <c r="H98" s="250"/>
      <c r="I98" s="594"/>
      <c r="J98" s="625" t="s">
        <v>204</v>
      </c>
      <c r="K98" s="625"/>
      <c r="L98" s="625"/>
      <c r="M98" s="212"/>
      <c r="N98" s="599"/>
      <c r="O98" s="599"/>
    </row>
    <row r="99" spans="1:15" ht="18" customHeight="1" x14ac:dyDescent="0.25">
      <c r="A99" s="5"/>
      <c r="B99" s="5"/>
      <c r="C99" s="5"/>
      <c r="D99" s="29">
        <v>6100</v>
      </c>
      <c r="E99" s="27">
        <f>E100</f>
        <v>541929.36</v>
      </c>
      <c r="F99" s="27">
        <f>F100</f>
        <v>541929.36</v>
      </c>
      <c r="G99" s="27">
        <v>0</v>
      </c>
      <c r="H99" s="27">
        <v>0</v>
      </c>
      <c r="I99" s="594"/>
      <c r="J99" s="619"/>
      <c r="K99" s="619"/>
      <c r="L99" s="619"/>
      <c r="M99" s="212"/>
      <c r="N99" s="599"/>
      <c r="O99" s="600"/>
    </row>
    <row r="100" spans="1:15" ht="34.5" customHeight="1" x14ac:dyDescent="0.25">
      <c r="A100" s="620" t="s">
        <v>0</v>
      </c>
      <c r="B100" s="621"/>
      <c r="C100" s="624"/>
      <c r="D100" s="30" t="s">
        <v>224</v>
      </c>
      <c r="E100" s="49">
        <v>541929.36</v>
      </c>
      <c r="F100" s="48">
        <v>541929.36</v>
      </c>
      <c r="G100" s="249"/>
      <c r="H100" s="250"/>
      <c r="I100" s="594"/>
      <c r="J100" s="619"/>
      <c r="K100" s="619"/>
      <c r="L100" s="619"/>
      <c r="M100" s="212"/>
      <c r="N100" s="599"/>
      <c r="O100" s="600"/>
    </row>
    <row r="101" spans="1:15" ht="18.75" customHeight="1" x14ac:dyDescent="0.25">
      <c r="A101" s="5"/>
      <c r="B101" s="5"/>
      <c r="C101" s="5"/>
      <c r="D101" s="29">
        <v>6370</v>
      </c>
      <c r="E101" s="6">
        <f>E102</f>
        <v>7112486.1900000004</v>
      </c>
      <c r="F101" s="6">
        <f>F102</f>
        <v>7112486.1900000004</v>
      </c>
      <c r="G101" s="6">
        <f>G102</f>
        <v>0</v>
      </c>
      <c r="H101" s="6">
        <f>H102</f>
        <v>0</v>
      </c>
      <c r="I101" s="594"/>
      <c r="J101" s="619"/>
      <c r="K101" s="619"/>
      <c r="L101" s="619"/>
      <c r="M101" s="212"/>
      <c r="N101" s="599"/>
      <c r="O101" s="600"/>
    </row>
    <row r="102" spans="1:15" ht="38.25" customHeight="1" x14ac:dyDescent="0.25">
      <c r="A102" s="620" t="s">
        <v>0</v>
      </c>
      <c r="B102" s="621"/>
      <c r="C102" s="622"/>
      <c r="D102" s="24" t="s">
        <v>224</v>
      </c>
      <c r="E102" s="48">
        <v>7112486.1900000004</v>
      </c>
      <c r="F102" s="48">
        <v>7112486.1900000004</v>
      </c>
      <c r="G102" s="251"/>
      <c r="H102" s="252"/>
      <c r="I102" s="595"/>
      <c r="J102" s="619"/>
      <c r="K102" s="619"/>
      <c r="L102" s="619"/>
      <c r="M102" s="212"/>
      <c r="N102" s="599"/>
      <c r="O102" s="600"/>
    </row>
    <row r="105" spans="1:15" ht="47.25" x14ac:dyDescent="0.3">
      <c r="A105" s="21" t="s">
        <v>291</v>
      </c>
      <c r="B105" s="21"/>
      <c r="C105" s="22"/>
      <c r="D105" s="22"/>
      <c r="E105" s="335" t="s">
        <v>294</v>
      </c>
      <c r="F105" s="335" t="s">
        <v>295</v>
      </c>
      <c r="G105" s="333" t="s">
        <v>208</v>
      </c>
      <c r="H105" s="334"/>
      <c r="I105" s="255" t="s">
        <v>209</v>
      </c>
      <c r="J105" s="18" t="s">
        <v>292</v>
      </c>
      <c r="K105" s="19"/>
      <c r="L105" s="19"/>
      <c r="M105" s="19"/>
      <c r="N105" s="19"/>
      <c r="O105" s="20"/>
    </row>
    <row r="106" spans="1:15" ht="16.5" customHeight="1" x14ac:dyDescent="0.25">
      <c r="A106" s="44">
        <v>2023</v>
      </c>
      <c r="B106" s="11"/>
      <c r="C106" s="12"/>
      <c r="D106" s="17"/>
      <c r="E106" s="13">
        <f>E107</f>
        <v>8367868.7400000002</v>
      </c>
      <c r="F106" s="13">
        <f>F107</f>
        <v>6893841.1500000004</v>
      </c>
      <c r="G106" s="13">
        <f>G107</f>
        <v>377733</v>
      </c>
      <c r="H106" s="13">
        <f>H107</f>
        <v>0</v>
      </c>
      <c r="I106" s="13"/>
      <c r="J106" s="45">
        <v>2023</v>
      </c>
      <c r="K106" s="34"/>
      <c r="L106" s="12"/>
      <c r="M106" s="17"/>
      <c r="N106" s="35">
        <f>N107</f>
        <v>5293754.0199999996</v>
      </c>
      <c r="O106" s="35">
        <f>O107</f>
        <v>4234340.2699999996</v>
      </c>
    </row>
    <row r="107" spans="1:15" ht="17.25" customHeight="1" x14ac:dyDescent="0.25">
      <c r="A107" s="7"/>
      <c r="B107" s="7">
        <v>600</v>
      </c>
      <c r="C107" s="8"/>
      <c r="D107" s="14"/>
      <c r="E107" s="10">
        <f>E108+E111</f>
        <v>8367868.7400000002</v>
      </c>
      <c r="F107" s="10">
        <f>F108+F111</f>
        <v>6893841.1500000004</v>
      </c>
      <c r="G107" s="10">
        <f>G108+G111</f>
        <v>377733</v>
      </c>
      <c r="H107" s="10">
        <f>H108+H111</f>
        <v>0</v>
      </c>
      <c r="I107" s="52"/>
      <c r="J107" s="36"/>
      <c r="K107" s="36">
        <v>600</v>
      </c>
      <c r="L107" s="8"/>
      <c r="M107" s="14"/>
      <c r="N107" s="37">
        <f>N108</f>
        <v>5293754.0199999996</v>
      </c>
      <c r="O107" s="37">
        <f>O108</f>
        <v>4234340.2699999996</v>
      </c>
    </row>
    <row r="108" spans="1:15" ht="20.25" customHeight="1" x14ac:dyDescent="0.25">
      <c r="A108" s="3"/>
      <c r="B108" s="3"/>
      <c r="C108" s="3">
        <v>60013</v>
      </c>
      <c r="D108" s="15"/>
      <c r="E108" s="4">
        <f t="shared" ref="E108:H109" si="7">E109</f>
        <v>213113.45</v>
      </c>
      <c r="F108" s="4">
        <f t="shared" si="7"/>
        <v>213113.45</v>
      </c>
      <c r="G108" s="39">
        <f t="shared" si="7"/>
        <v>0</v>
      </c>
      <c r="H108" s="39">
        <f t="shared" si="7"/>
        <v>0</v>
      </c>
      <c r="I108" s="64"/>
      <c r="J108" s="38"/>
      <c r="K108" s="38"/>
      <c r="L108" s="38">
        <v>60014</v>
      </c>
      <c r="M108" s="33"/>
      <c r="N108" s="39">
        <f>N109+N136</f>
        <v>5293754.0199999996</v>
      </c>
      <c r="O108" s="39">
        <f>O109+O136</f>
        <v>4234340.2699999996</v>
      </c>
    </row>
    <row r="109" spans="1:15" ht="19.5" customHeight="1" x14ac:dyDescent="0.25">
      <c r="A109" s="5"/>
      <c r="B109" s="5"/>
      <c r="C109" s="5"/>
      <c r="D109" s="16">
        <v>6300</v>
      </c>
      <c r="E109" s="6">
        <f t="shared" si="7"/>
        <v>213113.45</v>
      </c>
      <c r="F109" s="6">
        <f t="shared" si="7"/>
        <v>213113.45</v>
      </c>
      <c r="G109" s="6">
        <f t="shared" si="7"/>
        <v>0</v>
      </c>
      <c r="H109" s="6">
        <f t="shared" si="7"/>
        <v>0</v>
      </c>
      <c r="I109" s="53"/>
      <c r="J109" s="616"/>
      <c r="K109" s="617"/>
      <c r="L109" s="618"/>
      <c r="M109" s="16">
        <v>4270</v>
      </c>
      <c r="N109" s="6">
        <f>N110+N111+N119+N124+N125+N132+N133+N134</f>
        <v>5080754.0199999996</v>
      </c>
      <c r="O109" s="6">
        <f>O110+O111+O119+O124+O125+O132+O133+O134</f>
        <v>4021370.2699999996</v>
      </c>
    </row>
    <row r="110" spans="1:15" ht="37.5" customHeight="1" x14ac:dyDescent="0.25">
      <c r="A110" s="620" t="s">
        <v>0</v>
      </c>
      <c r="B110" s="621"/>
      <c r="C110" s="622"/>
      <c r="D110" s="24" t="s">
        <v>190</v>
      </c>
      <c r="E110" s="2">
        <v>213113.45</v>
      </c>
      <c r="F110" s="2">
        <v>213113.45</v>
      </c>
      <c r="G110" s="2">
        <v>0</v>
      </c>
      <c r="H110" s="244"/>
      <c r="I110" s="54"/>
      <c r="J110" s="667" t="s">
        <v>189</v>
      </c>
      <c r="K110" s="667"/>
      <c r="L110" s="667"/>
      <c r="M110" s="336"/>
      <c r="N110" s="369">
        <v>191700</v>
      </c>
      <c r="O110" s="369">
        <v>191541.91</v>
      </c>
    </row>
    <row r="111" spans="1:15" ht="18.75" customHeight="1" x14ac:dyDescent="0.25">
      <c r="A111" s="3"/>
      <c r="B111" s="3"/>
      <c r="C111" s="3">
        <v>60014</v>
      </c>
      <c r="D111" s="47"/>
      <c r="E111" s="4">
        <f>E112+E129+E131+E133+E135</f>
        <v>8154755.29</v>
      </c>
      <c r="F111" s="4">
        <f>F112+F129+F131+F133+F135</f>
        <v>6680727.7000000002</v>
      </c>
      <c r="G111" s="4">
        <f>G112+G129+G131+G133+G135</f>
        <v>377733</v>
      </c>
      <c r="H111" s="4">
        <f>H112+H129+H131+H133+H135</f>
        <v>0</v>
      </c>
      <c r="I111" s="64"/>
      <c r="J111" s="668" t="s">
        <v>242</v>
      </c>
      <c r="K111" s="668"/>
      <c r="L111" s="668"/>
      <c r="M111" s="337"/>
      <c r="N111" s="370">
        <v>252764</v>
      </c>
      <c r="O111" s="370">
        <v>252763.77</v>
      </c>
    </row>
    <row r="112" spans="1:15" ht="19.5" customHeight="1" x14ac:dyDescent="0.25">
      <c r="A112" s="5"/>
      <c r="B112" s="5"/>
      <c r="C112" s="5"/>
      <c r="D112" s="16">
        <v>6050</v>
      </c>
      <c r="E112" s="6">
        <f>SUM(E113:E128)-E116-E117</f>
        <v>5991508.3399999999</v>
      </c>
      <c r="F112" s="6">
        <f t="shared" ref="F112:H112" si="8">SUM(F113:F128)-F116-F117</f>
        <v>4522523.75</v>
      </c>
      <c r="G112" s="6">
        <f t="shared" si="8"/>
        <v>210576</v>
      </c>
      <c r="H112" s="6">
        <f t="shared" si="8"/>
        <v>0</v>
      </c>
      <c r="I112" s="53"/>
      <c r="J112" s="602" t="s">
        <v>199</v>
      </c>
      <c r="K112" s="602"/>
      <c r="L112" s="602"/>
      <c r="M112" s="602"/>
      <c r="N112" s="602"/>
      <c r="O112" s="602"/>
    </row>
    <row r="113" spans="1:16" s="354" customFormat="1" ht="33.75" customHeight="1" x14ac:dyDescent="0.25">
      <c r="A113" s="371" t="s">
        <v>0</v>
      </c>
      <c r="B113" s="372"/>
      <c r="C113" s="373"/>
      <c r="D113" s="374" t="s">
        <v>391</v>
      </c>
      <c r="E113" s="375">
        <v>220200</v>
      </c>
      <c r="F113" s="375">
        <v>47970</v>
      </c>
      <c r="G113" s="376">
        <v>38376</v>
      </c>
      <c r="H113" s="377"/>
      <c r="I113" s="378"/>
      <c r="J113" s="603" t="s">
        <v>401</v>
      </c>
      <c r="K113" s="603"/>
      <c r="L113" s="603" t="s">
        <v>393</v>
      </c>
      <c r="M113" s="603"/>
      <c r="N113" s="609">
        <v>165578.45000000001</v>
      </c>
      <c r="O113" s="609">
        <v>165578.45000000001</v>
      </c>
    </row>
    <row r="114" spans="1:16" s="354" customFormat="1" ht="35.25" customHeight="1" x14ac:dyDescent="0.25">
      <c r="A114" s="371" t="s">
        <v>1</v>
      </c>
      <c r="B114" s="372"/>
      <c r="C114" s="373"/>
      <c r="D114" s="374" t="s">
        <v>360</v>
      </c>
      <c r="E114" s="376">
        <v>524100</v>
      </c>
      <c r="F114" s="376">
        <v>0</v>
      </c>
      <c r="G114" s="376">
        <v>0</v>
      </c>
      <c r="H114" s="381"/>
      <c r="I114" s="378"/>
      <c r="J114" s="603" t="s">
        <v>394</v>
      </c>
      <c r="K114" s="603"/>
      <c r="L114" s="603" t="s">
        <v>395</v>
      </c>
      <c r="M114" s="603"/>
      <c r="N114" s="609">
        <v>25029.27</v>
      </c>
      <c r="O114" s="609">
        <v>25029.27</v>
      </c>
    </row>
    <row r="115" spans="1:16" s="354" customFormat="1" ht="30" customHeight="1" x14ac:dyDescent="0.25">
      <c r="A115" s="371" t="s">
        <v>2</v>
      </c>
      <c r="B115" s="372"/>
      <c r="C115" s="373"/>
      <c r="D115" s="374" t="s">
        <v>355</v>
      </c>
      <c r="E115" s="375">
        <v>838953.05</v>
      </c>
      <c r="F115" s="375">
        <v>838796.16</v>
      </c>
      <c r="G115" s="376">
        <v>0</v>
      </c>
      <c r="H115" s="377"/>
      <c r="I115" s="378"/>
      <c r="J115" s="603" t="s">
        <v>396</v>
      </c>
      <c r="K115" s="603"/>
      <c r="L115" s="603" t="s">
        <v>397</v>
      </c>
      <c r="M115" s="603"/>
      <c r="N115" s="609">
        <v>4160.8599999999997</v>
      </c>
      <c r="O115" s="609">
        <v>4160.8599999999997</v>
      </c>
    </row>
    <row r="116" spans="1:16" s="354" customFormat="1" ht="30" customHeight="1" x14ac:dyDescent="0.25">
      <c r="A116" s="563"/>
      <c r="B116" s="579"/>
      <c r="C116" s="581" t="s">
        <v>383</v>
      </c>
      <c r="D116" s="570" t="s">
        <v>387</v>
      </c>
      <c r="E116" s="582"/>
      <c r="F116" s="583">
        <v>592843.21</v>
      </c>
      <c r="G116" s="376"/>
      <c r="H116" s="580"/>
      <c r="I116" s="387"/>
      <c r="J116" s="603" t="s">
        <v>398</v>
      </c>
      <c r="K116" s="603"/>
      <c r="L116" s="603" t="s">
        <v>399</v>
      </c>
      <c r="M116" s="603"/>
      <c r="N116" s="609">
        <v>10364.98</v>
      </c>
      <c r="O116" s="609">
        <v>10363.98</v>
      </c>
    </row>
    <row r="117" spans="1:16" s="354" customFormat="1" ht="30" customHeight="1" x14ac:dyDescent="0.25">
      <c r="A117" s="563"/>
      <c r="B117" s="579"/>
      <c r="C117" s="564"/>
      <c r="D117" s="570" t="s">
        <v>388</v>
      </c>
      <c r="E117" s="582"/>
      <c r="F117" s="583">
        <v>245952.95</v>
      </c>
      <c r="G117" s="376"/>
      <c r="H117" s="580"/>
      <c r="I117" s="387"/>
      <c r="J117" s="603" t="s">
        <v>400</v>
      </c>
      <c r="K117" s="603"/>
      <c r="L117" s="603" t="s">
        <v>402</v>
      </c>
      <c r="M117" s="603"/>
      <c r="N117" s="609">
        <v>8457.48</v>
      </c>
      <c r="O117" s="609">
        <v>8457.48</v>
      </c>
    </row>
    <row r="118" spans="1:16" s="354" customFormat="1" ht="34.5" customHeight="1" x14ac:dyDescent="0.25">
      <c r="A118" s="371" t="s">
        <v>3</v>
      </c>
      <c r="B118" s="372"/>
      <c r="C118" s="373"/>
      <c r="D118" s="374" t="s">
        <v>356</v>
      </c>
      <c r="E118" s="375">
        <v>429943</v>
      </c>
      <c r="F118" s="375">
        <v>291166</v>
      </c>
      <c r="G118" s="376">
        <v>0</v>
      </c>
      <c r="H118" s="386"/>
      <c r="I118" s="387"/>
      <c r="J118" s="603" t="s">
        <v>403</v>
      </c>
      <c r="K118" s="603"/>
      <c r="L118" s="603" t="s">
        <v>404</v>
      </c>
      <c r="M118" s="603"/>
      <c r="N118" s="609">
        <v>39177.730000000003</v>
      </c>
      <c r="O118" s="609">
        <v>39176.730000000003</v>
      </c>
    </row>
    <row r="119" spans="1:16" s="354" customFormat="1" ht="29.25" customHeight="1" x14ac:dyDescent="0.25">
      <c r="A119" s="371" t="s">
        <v>4</v>
      </c>
      <c r="B119" s="372"/>
      <c r="C119" s="373"/>
      <c r="D119" s="374" t="s">
        <v>362</v>
      </c>
      <c r="E119" s="375">
        <v>160000</v>
      </c>
      <c r="F119" s="375">
        <v>159893.85</v>
      </c>
      <c r="G119" s="376">
        <v>0</v>
      </c>
      <c r="H119" s="377"/>
      <c r="I119" s="387"/>
      <c r="J119" s="633" t="s">
        <v>326</v>
      </c>
      <c r="K119" s="687"/>
      <c r="L119" s="688"/>
      <c r="N119" s="370">
        <v>114681</v>
      </c>
      <c r="O119" s="370">
        <v>114672.9</v>
      </c>
    </row>
    <row r="120" spans="1:16" s="354" customFormat="1" ht="21.75" customHeight="1" x14ac:dyDescent="0.25">
      <c r="A120" s="371" t="s">
        <v>5</v>
      </c>
      <c r="B120" s="372"/>
      <c r="C120" s="373"/>
      <c r="D120" s="374" t="s">
        <v>296</v>
      </c>
      <c r="E120" s="375">
        <v>375000</v>
      </c>
      <c r="F120" s="375">
        <v>371402.78</v>
      </c>
      <c r="G120" s="376">
        <v>0</v>
      </c>
      <c r="H120" s="377"/>
      <c r="I120" s="387"/>
      <c r="J120" s="689" t="s">
        <v>199</v>
      </c>
      <c r="K120" s="690"/>
      <c r="L120" s="691"/>
      <c r="M120" s="379"/>
      <c r="N120" s="380"/>
      <c r="O120" s="380"/>
    </row>
    <row r="121" spans="1:16" s="354" customFormat="1" ht="25.5" customHeight="1" x14ac:dyDescent="0.25">
      <c r="A121" s="371" t="s">
        <v>6</v>
      </c>
      <c r="B121" s="372"/>
      <c r="C121" s="373"/>
      <c r="D121" s="374" t="s">
        <v>297</v>
      </c>
      <c r="E121" s="375">
        <v>575000</v>
      </c>
      <c r="F121" s="375">
        <v>447598.93</v>
      </c>
      <c r="G121" s="376">
        <v>0</v>
      </c>
      <c r="H121" s="377"/>
      <c r="I121" s="378"/>
      <c r="J121" s="692" t="s">
        <v>361</v>
      </c>
      <c r="K121" s="693"/>
      <c r="L121" s="694"/>
      <c r="M121" s="382"/>
      <c r="N121" s="416">
        <v>42988.5</v>
      </c>
      <c r="O121" s="416">
        <v>42988.5</v>
      </c>
    </row>
    <row r="122" spans="1:16" s="354" customFormat="1" ht="24" customHeight="1" x14ac:dyDescent="0.25">
      <c r="A122" s="371" t="s">
        <v>7</v>
      </c>
      <c r="B122" s="372"/>
      <c r="C122" s="373"/>
      <c r="D122" s="374" t="s">
        <v>298</v>
      </c>
      <c r="E122" s="375">
        <v>260000</v>
      </c>
      <c r="F122" s="375">
        <v>257859.66</v>
      </c>
      <c r="G122" s="376">
        <v>0</v>
      </c>
      <c r="H122" s="388"/>
      <c r="I122" s="378"/>
      <c r="J122" s="692" t="s">
        <v>324</v>
      </c>
      <c r="K122" s="693"/>
      <c r="L122" s="694"/>
      <c r="M122" s="384"/>
      <c r="N122" s="419">
        <v>46125</v>
      </c>
      <c r="O122" s="419">
        <v>46125</v>
      </c>
    </row>
    <row r="123" spans="1:16" s="354" customFormat="1" ht="24" customHeight="1" x14ac:dyDescent="0.25">
      <c r="A123" s="371" t="s">
        <v>8</v>
      </c>
      <c r="B123" s="372"/>
      <c r="C123" s="373"/>
      <c r="D123" s="374" t="s">
        <v>357</v>
      </c>
      <c r="E123" s="375">
        <v>13100</v>
      </c>
      <c r="F123" s="375">
        <v>8218</v>
      </c>
      <c r="G123" s="376">
        <v>0</v>
      </c>
      <c r="H123" s="386"/>
      <c r="I123" s="389"/>
      <c r="J123" s="692" t="s">
        <v>325</v>
      </c>
      <c r="K123" s="695"/>
      <c r="L123" s="694"/>
      <c r="M123" s="379"/>
      <c r="N123" s="417">
        <v>25559.4</v>
      </c>
      <c r="O123" s="417">
        <v>25559.4</v>
      </c>
    </row>
    <row r="124" spans="1:16" s="354" customFormat="1" ht="39" customHeight="1" x14ac:dyDescent="0.25">
      <c r="A124" s="371" t="s">
        <v>9</v>
      </c>
      <c r="B124" s="372"/>
      <c r="C124" s="373"/>
      <c r="D124" s="374" t="s">
        <v>392</v>
      </c>
      <c r="E124" s="375">
        <v>114000</v>
      </c>
      <c r="F124" s="375">
        <v>109631.03999999999</v>
      </c>
      <c r="G124" s="376">
        <v>0</v>
      </c>
      <c r="H124" s="377"/>
      <c r="I124" s="390"/>
      <c r="J124" s="696" t="s">
        <v>244</v>
      </c>
      <c r="K124" s="697"/>
      <c r="L124" s="698"/>
      <c r="M124" s="379"/>
      <c r="N124" s="380">
        <v>0</v>
      </c>
      <c r="O124" s="380">
        <v>0</v>
      </c>
    </row>
    <row r="125" spans="1:16" s="354" customFormat="1" ht="27.75" customHeight="1" x14ac:dyDescent="0.25">
      <c r="A125" s="371" t="s">
        <v>10</v>
      </c>
      <c r="B125" s="372"/>
      <c r="C125" s="373"/>
      <c r="D125" s="374" t="s">
        <v>358</v>
      </c>
      <c r="E125" s="375">
        <v>208862.4</v>
      </c>
      <c r="F125" s="375">
        <v>0</v>
      </c>
      <c r="G125" s="376">
        <v>0</v>
      </c>
      <c r="H125" s="377"/>
      <c r="I125" s="390"/>
      <c r="J125" s="696" t="s">
        <v>241</v>
      </c>
      <c r="K125" s="697"/>
      <c r="L125" s="698"/>
      <c r="M125" s="382"/>
      <c r="N125" s="383">
        <v>328436</v>
      </c>
      <c r="O125" s="383">
        <v>327119.59999999998</v>
      </c>
      <c r="P125" s="418"/>
    </row>
    <row r="126" spans="1:16" s="354" customFormat="1" ht="30" customHeight="1" x14ac:dyDescent="0.25">
      <c r="A126" s="415" t="s">
        <v>11</v>
      </c>
      <c r="B126" s="372"/>
      <c r="C126" s="373"/>
      <c r="D126" s="374" t="s">
        <v>316</v>
      </c>
      <c r="E126" s="375">
        <v>2100149.89</v>
      </c>
      <c r="F126" s="375">
        <v>1817787.33</v>
      </c>
      <c r="G126" s="375"/>
      <c r="H126" s="386"/>
      <c r="I126" s="390"/>
      <c r="J126" s="563" t="s">
        <v>199</v>
      </c>
      <c r="K126" s="579"/>
      <c r="L126" s="564"/>
      <c r="M126" s="384"/>
      <c r="N126" s="385"/>
      <c r="O126" s="385"/>
    </row>
    <row r="127" spans="1:16" s="354" customFormat="1" ht="27.75" customHeight="1" x14ac:dyDescent="0.25">
      <c r="A127" s="371" t="s">
        <v>12</v>
      </c>
      <c r="B127" s="372"/>
      <c r="C127" s="373"/>
      <c r="D127" s="374" t="s">
        <v>299</v>
      </c>
      <c r="E127" s="375">
        <v>106272</v>
      </c>
      <c r="F127" s="375">
        <v>106272</v>
      </c>
      <c r="G127" s="375">
        <v>106272</v>
      </c>
      <c r="H127" s="377"/>
      <c r="I127" s="393"/>
      <c r="J127" s="675" t="s">
        <v>320</v>
      </c>
      <c r="K127" s="676"/>
      <c r="L127" s="677"/>
      <c r="M127" s="411"/>
      <c r="N127" s="412">
        <v>6407.6</v>
      </c>
      <c r="O127" s="412">
        <v>6407.6</v>
      </c>
    </row>
    <row r="128" spans="1:16" s="354" customFormat="1" ht="27.75" customHeight="1" x14ac:dyDescent="0.25">
      <c r="A128" s="371" t="s">
        <v>13</v>
      </c>
      <c r="B128" s="372"/>
      <c r="C128" s="373"/>
      <c r="D128" s="374" t="s">
        <v>300</v>
      </c>
      <c r="E128" s="375">
        <v>65928</v>
      </c>
      <c r="F128" s="375">
        <v>65928</v>
      </c>
      <c r="G128" s="375">
        <v>65928</v>
      </c>
      <c r="H128" s="377"/>
      <c r="I128" s="390"/>
      <c r="J128" s="675" t="s">
        <v>321</v>
      </c>
      <c r="K128" s="676"/>
      <c r="L128" s="677"/>
      <c r="M128" s="411"/>
      <c r="N128" s="412">
        <v>101230.24</v>
      </c>
      <c r="O128" s="412">
        <v>101230.24</v>
      </c>
    </row>
    <row r="129" spans="1:15" s="354" customFormat="1" ht="21.75" customHeight="1" x14ac:dyDescent="0.25">
      <c r="A129" s="394"/>
      <c r="B129" s="394"/>
      <c r="C129" s="394"/>
      <c r="D129" s="395">
        <v>6057</v>
      </c>
      <c r="E129" s="396">
        <f>E130</f>
        <v>0</v>
      </c>
      <c r="F129" s="396">
        <f>F130</f>
        <v>0</v>
      </c>
      <c r="G129" s="396">
        <v>0</v>
      </c>
      <c r="H129" s="396">
        <v>0</v>
      </c>
      <c r="I129" s="390"/>
      <c r="J129" s="675" t="s">
        <v>322</v>
      </c>
      <c r="K129" s="676"/>
      <c r="L129" s="677"/>
      <c r="M129" s="411"/>
      <c r="N129" s="412">
        <v>58380.03</v>
      </c>
      <c r="O129" s="412">
        <v>58380.03</v>
      </c>
    </row>
    <row r="130" spans="1:15" s="354" customFormat="1" ht="41.25" customHeight="1" x14ac:dyDescent="0.25">
      <c r="A130" s="399" t="s">
        <v>0</v>
      </c>
      <c r="B130" s="400"/>
      <c r="C130" s="401"/>
      <c r="D130" s="30" t="s">
        <v>359</v>
      </c>
      <c r="E130" s="375">
        <v>0</v>
      </c>
      <c r="F130" s="375">
        <v>0</v>
      </c>
      <c r="G130" s="402">
        <v>0</v>
      </c>
      <c r="H130" s="403"/>
      <c r="I130" s="390"/>
      <c r="J130" s="699" t="s">
        <v>405</v>
      </c>
      <c r="K130" s="700"/>
      <c r="L130" s="701"/>
      <c r="M130" s="413"/>
      <c r="N130" s="414">
        <v>49984.74</v>
      </c>
      <c r="O130" s="414">
        <v>49984.74</v>
      </c>
    </row>
    <row r="131" spans="1:15" s="354" customFormat="1" ht="36" customHeight="1" x14ac:dyDescent="0.25">
      <c r="A131" s="394"/>
      <c r="B131" s="394"/>
      <c r="C131" s="394"/>
      <c r="D131" s="395">
        <v>6059</v>
      </c>
      <c r="E131" s="396">
        <f>E132</f>
        <v>5000</v>
      </c>
      <c r="F131" s="396">
        <f>F132</f>
        <v>0</v>
      </c>
      <c r="G131" s="396">
        <v>0</v>
      </c>
      <c r="H131" s="396">
        <v>0</v>
      </c>
      <c r="I131" s="406"/>
      <c r="J131" s="675" t="s">
        <v>323</v>
      </c>
      <c r="K131" s="676"/>
      <c r="L131" s="677"/>
      <c r="M131" s="413"/>
      <c r="N131" s="414">
        <v>111116.99</v>
      </c>
      <c r="O131" s="414">
        <v>111116.99</v>
      </c>
    </row>
    <row r="132" spans="1:15" s="354" customFormat="1" ht="21.75" customHeight="1" x14ac:dyDescent="0.25">
      <c r="A132" s="399" t="s">
        <v>0</v>
      </c>
      <c r="B132" s="400"/>
      <c r="C132" s="401"/>
      <c r="D132" s="30" t="s">
        <v>359</v>
      </c>
      <c r="E132" s="375">
        <v>5000</v>
      </c>
      <c r="F132" s="375">
        <v>0</v>
      </c>
      <c r="G132" s="402">
        <v>0</v>
      </c>
      <c r="H132" s="403"/>
      <c r="I132" s="390"/>
      <c r="J132" s="678" t="s">
        <v>317</v>
      </c>
      <c r="K132" s="679"/>
      <c r="L132" s="680"/>
      <c r="M132" s="391"/>
      <c r="N132" s="392">
        <v>247119</v>
      </c>
      <c r="O132" s="392">
        <v>247118.43</v>
      </c>
    </row>
    <row r="133" spans="1:15" s="354" customFormat="1" ht="21.75" customHeight="1" x14ac:dyDescent="0.25">
      <c r="A133" s="394"/>
      <c r="B133" s="394"/>
      <c r="C133" s="394"/>
      <c r="D133" s="395">
        <v>6060</v>
      </c>
      <c r="E133" s="396">
        <f>E134</f>
        <v>167200</v>
      </c>
      <c r="F133" s="396">
        <f>F134</f>
        <v>167157</v>
      </c>
      <c r="G133" s="396">
        <f>G134</f>
        <v>167157</v>
      </c>
      <c r="H133" s="396">
        <v>0</v>
      </c>
      <c r="I133" s="406"/>
      <c r="J133" s="678" t="s">
        <v>319</v>
      </c>
      <c r="K133" s="679"/>
      <c r="L133" s="680"/>
      <c r="M133" s="391"/>
      <c r="N133" s="392">
        <f>1057204.06+1057204.07</f>
        <v>2114408.13</v>
      </c>
      <c r="O133" s="392">
        <f>687435.87+687435.87</f>
        <v>1374871.74</v>
      </c>
    </row>
    <row r="134" spans="1:15" s="354" customFormat="1" ht="21.75" customHeight="1" x14ac:dyDescent="0.25">
      <c r="A134" s="399" t="s">
        <v>0</v>
      </c>
      <c r="B134" s="400"/>
      <c r="C134" s="401"/>
      <c r="D134" s="30" t="s">
        <v>301</v>
      </c>
      <c r="E134" s="375">
        <v>167200</v>
      </c>
      <c r="F134" s="375">
        <v>167157</v>
      </c>
      <c r="G134" s="402">
        <v>167157</v>
      </c>
      <c r="H134" s="403"/>
      <c r="I134" s="390"/>
      <c r="J134" s="678" t="s">
        <v>318</v>
      </c>
      <c r="K134" s="679"/>
      <c r="L134" s="680"/>
      <c r="M134" s="391"/>
      <c r="N134" s="392">
        <f>915822.94+915822.95</f>
        <v>1831645.89</v>
      </c>
      <c r="O134" s="392">
        <f>756640.96+756640.96</f>
        <v>1513281.92</v>
      </c>
    </row>
    <row r="135" spans="1:15" s="354" customFormat="1" ht="21.75" customHeight="1" x14ac:dyDescent="0.25">
      <c r="A135" s="394"/>
      <c r="B135" s="394"/>
      <c r="C135" s="394"/>
      <c r="D135" s="395">
        <v>6370</v>
      </c>
      <c r="E135" s="398">
        <f>E136</f>
        <v>1991046.95</v>
      </c>
      <c r="F135" s="398">
        <f>F136</f>
        <v>1991046.95</v>
      </c>
      <c r="G135" s="398">
        <f>G138</f>
        <v>0</v>
      </c>
      <c r="H135" s="398">
        <f>H138</f>
        <v>0</v>
      </c>
      <c r="I135" s="406"/>
      <c r="J135" s="669" t="s">
        <v>204</v>
      </c>
      <c r="K135" s="670"/>
      <c r="L135" s="671"/>
      <c r="M135" s="397"/>
      <c r="N135" s="398"/>
      <c r="O135" s="398"/>
    </row>
    <row r="136" spans="1:15" s="354" customFormat="1" ht="24" x14ac:dyDescent="0.25">
      <c r="A136" s="399" t="s">
        <v>0</v>
      </c>
      <c r="B136" s="400"/>
      <c r="C136" s="410"/>
      <c r="D136" s="374" t="s">
        <v>386</v>
      </c>
      <c r="E136" s="375">
        <v>1991046.95</v>
      </c>
      <c r="F136" s="375">
        <v>1991046.95</v>
      </c>
      <c r="G136" s="407"/>
      <c r="H136" s="408"/>
      <c r="I136" s="389"/>
      <c r="J136" s="681" t="s">
        <v>327</v>
      </c>
      <c r="K136" s="682"/>
      <c r="L136" s="683"/>
      <c r="M136" s="391">
        <v>4300</v>
      </c>
      <c r="N136" s="404">
        <v>213000</v>
      </c>
      <c r="O136" s="405">
        <v>212970</v>
      </c>
    </row>
    <row r="137" spans="1:15" s="578" customFormat="1" ht="24" x14ac:dyDescent="0.25">
      <c r="A137" s="567"/>
      <c r="B137" s="568"/>
      <c r="C137" s="569" t="s">
        <v>383</v>
      </c>
      <c r="D137" s="570" t="s">
        <v>389</v>
      </c>
      <c r="E137" s="571"/>
      <c r="F137" s="571">
        <v>1407471.09</v>
      </c>
      <c r="G137" s="572"/>
      <c r="H137" s="573"/>
      <c r="I137" s="574"/>
      <c r="J137" s="684" t="s">
        <v>409</v>
      </c>
      <c r="K137" s="685"/>
      <c r="L137" s="686"/>
      <c r="M137" s="604"/>
      <c r="N137" s="605">
        <f>SUM(N138:N140)</f>
        <v>101040</v>
      </c>
      <c r="O137" s="605">
        <f>SUM(O138:O140)</f>
        <v>101040</v>
      </c>
    </row>
    <row r="138" spans="1:15" s="578" customFormat="1" ht="24" x14ac:dyDescent="0.25">
      <c r="A138" s="567"/>
      <c r="B138" s="568"/>
      <c r="C138" s="569"/>
      <c r="D138" s="570" t="s">
        <v>388</v>
      </c>
      <c r="E138" s="571"/>
      <c r="F138" s="571">
        <v>583575.86</v>
      </c>
      <c r="G138" s="572"/>
      <c r="H138" s="573"/>
      <c r="I138" s="574"/>
      <c r="J138" s="672" t="s">
        <v>406</v>
      </c>
      <c r="K138" s="673"/>
      <c r="L138" s="674"/>
      <c r="M138" s="606"/>
      <c r="N138" s="607">
        <v>25118</v>
      </c>
      <c r="O138" s="608">
        <v>25118</v>
      </c>
    </row>
    <row r="139" spans="1:15" s="354" customFormat="1" x14ac:dyDescent="0.25">
      <c r="I139" s="409"/>
      <c r="J139" s="672" t="s">
        <v>407</v>
      </c>
      <c r="K139" s="673"/>
      <c r="L139" s="674"/>
      <c r="M139" s="606"/>
      <c r="N139" s="607">
        <v>33286</v>
      </c>
      <c r="O139" s="608">
        <v>33286</v>
      </c>
    </row>
    <row r="140" spans="1:15" s="354" customFormat="1" x14ac:dyDescent="0.25">
      <c r="I140" s="409"/>
      <c r="J140" s="672" t="s">
        <v>408</v>
      </c>
      <c r="K140" s="673"/>
      <c r="L140" s="674"/>
      <c r="M140" s="606"/>
      <c r="N140" s="607">
        <v>42636</v>
      </c>
      <c r="O140" s="608">
        <v>42636</v>
      </c>
    </row>
    <row r="141" spans="1:15" x14ac:dyDescent="0.25">
      <c r="J141" s="684" t="s">
        <v>410</v>
      </c>
      <c r="K141" s="685"/>
      <c r="L141" s="686"/>
      <c r="M141" s="604"/>
      <c r="N141" s="605">
        <f>SUM(N142:N144)</f>
        <v>111116.99</v>
      </c>
      <c r="O141" s="605">
        <f>SUM(O142:O144)</f>
        <v>111930</v>
      </c>
    </row>
    <row r="142" spans="1:15" x14ac:dyDescent="0.25">
      <c r="G142" t="s">
        <v>390</v>
      </c>
      <c r="J142" s="672" t="s">
        <v>411</v>
      </c>
      <c r="K142" s="673"/>
      <c r="L142" s="674"/>
      <c r="M142" s="606"/>
      <c r="N142" s="607">
        <v>47370.19</v>
      </c>
      <c r="O142" s="608">
        <v>47970</v>
      </c>
    </row>
    <row r="143" spans="1:15" ht="15" customHeight="1" x14ac:dyDescent="0.25">
      <c r="J143" s="672" t="s">
        <v>412</v>
      </c>
      <c r="K143" s="673"/>
      <c r="L143" s="674"/>
      <c r="M143" s="606"/>
      <c r="N143" s="607">
        <v>10446.799999999999</v>
      </c>
      <c r="O143" s="608">
        <v>10660</v>
      </c>
    </row>
    <row r="144" spans="1:15" x14ac:dyDescent="0.25">
      <c r="J144" s="672" t="s">
        <v>413</v>
      </c>
      <c r="K144" s="673"/>
      <c r="L144" s="674"/>
      <c r="M144" s="606"/>
      <c r="N144" s="607">
        <v>53300</v>
      </c>
      <c r="O144" s="608">
        <v>53300</v>
      </c>
    </row>
    <row r="145" spans="10:15" x14ac:dyDescent="0.25">
      <c r="J145" s="702"/>
      <c r="K145" s="703"/>
      <c r="L145" s="704"/>
      <c r="M145" s="575"/>
      <c r="N145" s="576"/>
      <c r="O145" s="577"/>
    </row>
    <row r="146" spans="10:15" x14ac:dyDescent="0.25">
      <c r="J146" s="702"/>
      <c r="K146" s="703"/>
      <c r="L146" s="704"/>
      <c r="M146" s="575"/>
      <c r="N146" s="576"/>
      <c r="O146" s="577"/>
    </row>
    <row r="147" spans="10:15" x14ac:dyDescent="0.25">
      <c r="J147" s="702"/>
      <c r="K147" s="703"/>
      <c r="L147" s="704"/>
      <c r="M147" s="575"/>
      <c r="N147" s="576"/>
      <c r="O147" s="577"/>
    </row>
    <row r="148" spans="10:15" x14ac:dyDescent="0.25">
      <c r="J148" s="702"/>
      <c r="K148" s="703"/>
      <c r="L148" s="704"/>
      <c r="M148" s="575"/>
      <c r="N148" s="576"/>
      <c r="O148" s="577"/>
    </row>
    <row r="149" spans="10:15" x14ac:dyDescent="0.25">
      <c r="J149" s="702"/>
      <c r="K149" s="703"/>
      <c r="L149" s="704"/>
      <c r="M149" s="575"/>
      <c r="N149" s="576"/>
      <c r="O149" s="577"/>
    </row>
  </sheetData>
  <mergeCells count="148">
    <mergeCell ref="J148:L148"/>
    <mergeCell ref="J149:L149"/>
    <mergeCell ref="J139:L139"/>
    <mergeCell ref="J140:L140"/>
    <mergeCell ref="J141:L141"/>
    <mergeCell ref="J142:L142"/>
    <mergeCell ref="J143:L143"/>
    <mergeCell ref="J144:L144"/>
    <mergeCell ref="J145:L145"/>
    <mergeCell ref="J146:L146"/>
    <mergeCell ref="J147:L147"/>
    <mergeCell ref="A110:C110"/>
    <mergeCell ref="J110:L110"/>
    <mergeCell ref="J111:L111"/>
    <mergeCell ref="J135:L135"/>
    <mergeCell ref="J138:L138"/>
    <mergeCell ref="J131:L131"/>
    <mergeCell ref="J134:L134"/>
    <mergeCell ref="J136:L136"/>
    <mergeCell ref="J137:L137"/>
    <mergeCell ref="J132:L132"/>
    <mergeCell ref="J133:L133"/>
    <mergeCell ref="J119:L119"/>
    <mergeCell ref="J120:L120"/>
    <mergeCell ref="J121:L121"/>
    <mergeCell ref="J122:L122"/>
    <mergeCell ref="J123:L123"/>
    <mergeCell ref="J124:L124"/>
    <mergeCell ref="J125:L125"/>
    <mergeCell ref="J127:L127"/>
    <mergeCell ref="J128:L128"/>
    <mergeCell ref="J129:L129"/>
    <mergeCell ref="J130:L130"/>
    <mergeCell ref="A12:C12"/>
    <mergeCell ref="J12:L12"/>
    <mergeCell ref="J13:L13"/>
    <mergeCell ref="A14:C14"/>
    <mergeCell ref="J14:L14"/>
    <mergeCell ref="A23:C23"/>
    <mergeCell ref="A26:C26"/>
    <mergeCell ref="J26:L26"/>
    <mergeCell ref="A15:C15"/>
    <mergeCell ref="A16:C16"/>
    <mergeCell ref="A17:C17"/>
    <mergeCell ref="A13:C13"/>
    <mergeCell ref="A6:C6"/>
    <mergeCell ref="J6:L6"/>
    <mergeCell ref="J7:L7"/>
    <mergeCell ref="J8:L8"/>
    <mergeCell ref="A9:C9"/>
    <mergeCell ref="J9:L9"/>
    <mergeCell ref="A10:C10"/>
    <mergeCell ref="J10:L10"/>
    <mergeCell ref="A11:C11"/>
    <mergeCell ref="J11:L11"/>
    <mergeCell ref="A43:C43"/>
    <mergeCell ref="J43:L43"/>
    <mergeCell ref="A41:C41"/>
    <mergeCell ref="A28:C28"/>
    <mergeCell ref="J28:L28"/>
    <mergeCell ref="A24:C24"/>
    <mergeCell ref="A18:C18"/>
    <mergeCell ref="A19:C19"/>
    <mergeCell ref="A20:C20"/>
    <mergeCell ref="A21:C21"/>
    <mergeCell ref="A22:C22"/>
    <mergeCell ref="A31:C31"/>
    <mergeCell ref="J31:L31"/>
    <mergeCell ref="A38:C38"/>
    <mergeCell ref="J38:L38"/>
    <mergeCell ref="J39:L39"/>
    <mergeCell ref="J40:L40"/>
    <mergeCell ref="J41:L41"/>
    <mergeCell ref="A42:C42"/>
    <mergeCell ref="J42:L42"/>
    <mergeCell ref="J55:L55"/>
    <mergeCell ref="J56:L56"/>
    <mergeCell ref="A52:C52"/>
    <mergeCell ref="J57:L57"/>
    <mergeCell ref="J58:L58"/>
    <mergeCell ref="A53:C53"/>
    <mergeCell ref="A55:C55"/>
    <mergeCell ref="A56:C56"/>
    <mergeCell ref="A58:C58"/>
    <mergeCell ref="A54:C54"/>
    <mergeCell ref="J52:L52"/>
    <mergeCell ref="J53:L53"/>
    <mergeCell ref="J54:L54"/>
    <mergeCell ref="A44:C44"/>
    <mergeCell ref="J48:L48"/>
    <mergeCell ref="J49:L49"/>
    <mergeCell ref="J50:L50"/>
    <mergeCell ref="A51:C51"/>
    <mergeCell ref="A45:C45"/>
    <mergeCell ref="A46:C46"/>
    <mergeCell ref="A49:C49"/>
    <mergeCell ref="A50:C50"/>
    <mergeCell ref="A47:C47"/>
    <mergeCell ref="A48:C48"/>
    <mergeCell ref="J51:L51"/>
    <mergeCell ref="J44:L44"/>
    <mergeCell ref="J45:L45"/>
    <mergeCell ref="J46:L46"/>
    <mergeCell ref="J47:L47"/>
    <mergeCell ref="J77:L77"/>
    <mergeCell ref="J78:L78"/>
    <mergeCell ref="J79:L79"/>
    <mergeCell ref="J80:L80"/>
    <mergeCell ref="J82:L82"/>
    <mergeCell ref="J83:L83"/>
    <mergeCell ref="A60:C60"/>
    <mergeCell ref="J59:L59"/>
    <mergeCell ref="J60:L60"/>
    <mergeCell ref="J61:L61"/>
    <mergeCell ref="J62:L62"/>
    <mergeCell ref="A65:C65"/>
    <mergeCell ref="J65:L65"/>
    <mergeCell ref="A68:C68"/>
    <mergeCell ref="J68:L68"/>
    <mergeCell ref="A62:C62"/>
    <mergeCell ref="J66:L66"/>
    <mergeCell ref="J67:L67"/>
    <mergeCell ref="J63:L63"/>
    <mergeCell ref="J64:L64"/>
    <mergeCell ref="J85:L85"/>
    <mergeCell ref="J81:L81"/>
    <mergeCell ref="J109:L109"/>
    <mergeCell ref="J96:L96"/>
    <mergeCell ref="A102:C102"/>
    <mergeCell ref="J75:L75"/>
    <mergeCell ref="J102:L102"/>
    <mergeCell ref="A98:C98"/>
    <mergeCell ref="A100:C100"/>
    <mergeCell ref="J97:L97"/>
    <mergeCell ref="J100:L100"/>
    <mergeCell ref="J101:L101"/>
    <mergeCell ref="J99:L99"/>
    <mergeCell ref="J93:L93"/>
    <mergeCell ref="J98:L98"/>
    <mergeCell ref="J92:L92"/>
    <mergeCell ref="J89:L89"/>
    <mergeCell ref="J90:L90"/>
    <mergeCell ref="J91:L91"/>
    <mergeCell ref="J86:L86"/>
    <mergeCell ref="J87:L87"/>
    <mergeCell ref="J88:L88"/>
    <mergeCell ref="A75:C75"/>
    <mergeCell ref="J76:L76"/>
  </mergeCells>
  <phoneticPr fontId="14" type="noConversion"/>
  <pageMargins left="0.7" right="0.7" top="0.75" bottom="0.75" header="0.3" footer="0.3"/>
  <pageSetup paperSize="9" scale="54" fitToWidth="0" fitToHeight="0" orientation="landscape" r:id="rId1"/>
  <rowBreaks count="3" manualBreakCount="3">
    <brk id="32" max="16383" man="1"/>
    <brk id="69" max="14" man="1"/>
    <brk id="10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Q358"/>
  <sheetViews>
    <sheetView view="pageBreakPreview" topLeftCell="A303" zoomScale="110" zoomScaleNormal="100" zoomScaleSheetLayoutView="110" workbookViewId="0">
      <selection activeCell="E269" sqref="E269"/>
    </sheetView>
  </sheetViews>
  <sheetFormatPr defaultRowHeight="15" x14ac:dyDescent="0.25"/>
  <cols>
    <col min="2" max="2" width="6.7109375" customWidth="1"/>
    <col min="3" max="3" width="7.42578125" customWidth="1"/>
    <col min="4" max="4" width="60.140625" customWidth="1"/>
    <col min="5" max="5" width="14.42578125" style="354" customWidth="1"/>
    <col min="6" max="7" width="14.7109375" style="354" customWidth="1"/>
    <col min="8" max="8" width="17.28515625" style="354" customWidth="1"/>
    <col min="10" max="10" width="12.140625" bestFit="1" customWidth="1"/>
    <col min="12" max="12" width="7.28515625" customWidth="1"/>
    <col min="13" max="13" width="48.28515625" customWidth="1"/>
    <col min="14" max="14" width="18.140625" customWidth="1"/>
    <col min="15" max="15" width="16.85546875" customWidth="1"/>
    <col min="16" max="16" width="11" customWidth="1"/>
    <col min="17" max="17" width="53.5703125" customWidth="1"/>
  </cols>
  <sheetData>
    <row r="1" spans="1:15" ht="45" customHeight="1" thickBot="1" x14ac:dyDescent="0.3">
      <c r="A1" s="71" t="s">
        <v>158</v>
      </c>
      <c r="B1" s="72"/>
      <c r="C1" s="73"/>
      <c r="D1" s="74"/>
      <c r="E1" s="75"/>
      <c r="F1" s="76"/>
      <c r="G1" s="256" t="s">
        <v>207</v>
      </c>
      <c r="H1" s="348" t="s">
        <v>191</v>
      </c>
      <c r="I1" s="77"/>
      <c r="J1" s="803" t="s">
        <v>159</v>
      </c>
      <c r="K1" s="804"/>
      <c r="L1" s="804"/>
      <c r="M1" s="804"/>
      <c r="N1" s="804"/>
      <c r="O1" s="805"/>
    </row>
    <row r="2" spans="1:15" ht="18.75" x14ac:dyDescent="0.25">
      <c r="A2" s="78">
        <v>2020</v>
      </c>
      <c r="B2" s="79"/>
      <c r="C2" s="80"/>
      <c r="D2" s="81"/>
      <c r="E2" s="82">
        <f>E3+E7+E19+E23+E52+E67+E71</f>
        <v>8433985.6300000008</v>
      </c>
      <c r="F2" s="82">
        <f>F3+F7+F19+F23+F52+F67+F71</f>
        <v>7567369.9500000011</v>
      </c>
      <c r="G2" s="82">
        <f>G3+G7+G19+G23+G52+G67+G71</f>
        <v>403929.95</v>
      </c>
      <c r="H2" s="82">
        <f>H3+H7+H19+H23+H52+H67+H71</f>
        <v>0</v>
      </c>
      <c r="I2" s="83"/>
      <c r="J2" s="78">
        <v>2020</v>
      </c>
      <c r="K2" s="79"/>
      <c r="L2" s="80"/>
      <c r="M2" s="84"/>
      <c r="N2" s="85">
        <f>N3+N13+N19+N26+N31+N37+N46+N52</f>
        <v>9373643.870000001</v>
      </c>
      <c r="O2" s="85">
        <f>O3+O13+O19+O26+O31+O37+O46+O52</f>
        <v>9369612.4199999999</v>
      </c>
    </row>
    <row r="3" spans="1:15" x14ac:dyDescent="0.25">
      <c r="A3" s="86"/>
      <c r="B3" s="87" t="s">
        <v>63</v>
      </c>
      <c r="C3" s="87"/>
      <c r="D3" s="87"/>
      <c r="E3" s="88">
        <f t="shared" ref="E3:H5" si="0">E4</f>
        <v>239600</v>
      </c>
      <c r="F3" s="88">
        <f t="shared" si="0"/>
        <v>180576.3</v>
      </c>
      <c r="G3" s="88">
        <f t="shared" si="0"/>
        <v>0</v>
      </c>
      <c r="H3" s="88">
        <f t="shared" si="0"/>
        <v>0</v>
      </c>
      <c r="I3" s="77"/>
      <c r="J3" s="89"/>
      <c r="K3" s="89">
        <v>600</v>
      </c>
      <c r="L3" s="90"/>
      <c r="M3" s="91"/>
      <c r="N3" s="92">
        <f>N4</f>
        <v>4227447.9000000004</v>
      </c>
      <c r="O3" s="92">
        <f>O4</f>
        <v>4226619.9000000004</v>
      </c>
    </row>
    <row r="4" spans="1:15" x14ac:dyDescent="0.25">
      <c r="A4" s="93"/>
      <c r="B4" s="93"/>
      <c r="C4" s="93" t="s">
        <v>64</v>
      </c>
      <c r="D4" s="3"/>
      <c r="E4" s="94">
        <f t="shared" si="0"/>
        <v>239600</v>
      </c>
      <c r="F4" s="94">
        <f t="shared" si="0"/>
        <v>180576.3</v>
      </c>
      <c r="G4" s="94">
        <f t="shared" si="0"/>
        <v>0</v>
      </c>
      <c r="H4" s="94">
        <f t="shared" si="0"/>
        <v>0</v>
      </c>
      <c r="I4" s="77"/>
      <c r="J4" s="93"/>
      <c r="K4" s="93"/>
      <c r="L4" s="93">
        <v>60014</v>
      </c>
      <c r="M4" s="15"/>
      <c r="N4" s="95">
        <f>N5+N7+N11</f>
        <v>4227447.9000000004</v>
      </c>
      <c r="O4" s="95">
        <f>O5+O7+O11</f>
        <v>4226619.9000000004</v>
      </c>
    </row>
    <row r="5" spans="1:15" x14ac:dyDescent="0.25">
      <c r="A5" s="96"/>
      <c r="B5" s="96"/>
      <c r="C5" s="96"/>
      <c r="D5" s="97" t="s">
        <v>61</v>
      </c>
      <c r="E5" s="98">
        <f t="shared" si="0"/>
        <v>239600</v>
      </c>
      <c r="F5" s="98">
        <f t="shared" si="0"/>
        <v>180576.3</v>
      </c>
      <c r="G5" s="98">
        <f t="shared" si="0"/>
        <v>0</v>
      </c>
      <c r="H5" s="98">
        <f t="shared" si="0"/>
        <v>0</v>
      </c>
      <c r="I5" s="77"/>
      <c r="J5" s="96"/>
      <c r="K5" s="96"/>
      <c r="L5" s="96"/>
      <c r="M5" s="97">
        <v>2170</v>
      </c>
      <c r="N5" s="99">
        <f>N6</f>
        <v>2856856</v>
      </c>
      <c r="O5" s="99">
        <v>2856856</v>
      </c>
    </row>
    <row r="6" spans="1:15" ht="32.450000000000003" customHeight="1" x14ac:dyDescent="0.25">
      <c r="A6" s="100" t="s">
        <v>0</v>
      </c>
      <c r="B6" s="101"/>
      <c r="C6" s="102"/>
      <c r="D6" s="103" t="s">
        <v>186</v>
      </c>
      <c r="E6" s="104">
        <v>239600</v>
      </c>
      <c r="F6" s="104">
        <v>180576.3</v>
      </c>
      <c r="G6" s="104"/>
      <c r="H6" s="104"/>
      <c r="I6" s="77"/>
      <c r="J6" s="806" t="s">
        <v>0</v>
      </c>
      <c r="K6" s="807"/>
      <c r="L6" s="808"/>
      <c r="M6" s="105" t="s">
        <v>65</v>
      </c>
      <c r="N6" s="106">
        <v>2856856</v>
      </c>
      <c r="O6" s="106">
        <v>2856856</v>
      </c>
    </row>
    <row r="7" spans="1:15" x14ac:dyDescent="0.25">
      <c r="A7" s="86"/>
      <c r="B7" s="87" t="s">
        <v>66</v>
      </c>
      <c r="C7" s="87"/>
      <c r="D7" s="87"/>
      <c r="E7" s="88">
        <f>E8</f>
        <v>1059130</v>
      </c>
      <c r="F7" s="88">
        <f>F8</f>
        <v>548211.48</v>
      </c>
      <c r="G7" s="88">
        <f>G8</f>
        <v>403929.95</v>
      </c>
      <c r="H7" s="88">
        <f>H8</f>
        <v>0</v>
      </c>
      <c r="I7" s="77"/>
      <c r="J7" s="96"/>
      <c r="K7" s="96"/>
      <c r="L7" s="96"/>
      <c r="M7" s="97">
        <v>2710</v>
      </c>
      <c r="N7" s="99">
        <v>57623.9</v>
      </c>
      <c r="O7" s="99">
        <f>SUM(O8:O10)</f>
        <v>57623.9</v>
      </c>
    </row>
    <row r="8" spans="1:15" ht="25.9" customHeight="1" x14ac:dyDescent="0.25">
      <c r="A8" s="93"/>
      <c r="B8" s="93"/>
      <c r="C8" s="93" t="s">
        <v>67</v>
      </c>
      <c r="D8" s="3"/>
      <c r="E8" s="94">
        <f>E9+E17</f>
        <v>1059130</v>
      </c>
      <c r="F8" s="94">
        <f>F9+F17</f>
        <v>548211.48</v>
      </c>
      <c r="G8" s="94">
        <f>G9+G17</f>
        <v>403929.95</v>
      </c>
      <c r="H8" s="94">
        <f>H9+H17</f>
        <v>0</v>
      </c>
      <c r="I8" s="77"/>
      <c r="J8" s="806" t="s">
        <v>0</v>
      </c>
      <c r="K8" s="807"/>
      <c r="L8" s="808"/>
      <c r="M8" s="107" t="s">
        <v>68</v>
      </c>
      <c r="N8" s="106"/>
      <c r="O8" s="106">
        <v>11683.9</v>
      </c>
    </row>
    <row r="9" spans="1:15" ht="25.9" customHeight="1" x14ac:dyDescent="0.25">
      <c r="A9" s="96"/>
      <c r="B9" s="96"/>
      <c r="C9" s="96"/>
      <c r="D9" s="108" t="s">
        <v>59</v>
      </c>
      <c r="E9" s="98">
        <f>SUM(E10:E16)</f>
        <v>997000</v>
      </c>
      <c r="F9" s="98">
        <f>SUM(F10:F16)</f>
        <v>486082.95</v>
      </c>
      <c r="G9" s="98">
        <f>SUM(G10:G16)</f>
        <v>403929.95</v>
      </c>
      <c r="H9" s="98">
        <f>SUM(H10:H16)</f>
        <v>0</v>
      </c>
      <c r="I9" s="77"/>
      <c r="J9" s="806" t="s">
        <v>1</v>
      </c>
      <c r="K9" s="807"/>
      <c r="L9" s="808"/>
      <c r="M9" s="107" t="s">
        <v>69</v>
      </c>
      <c r="N9" s="106"/>
      <c r="O9" s="106">
        <v>30000</v>
      </c>
    </row>
    <row r="10" spans="1:15" ht="25.9" customHeight="1" x14ac:dyDescent="0.25">
      <c r="A10" s="819" t="s">
        <v>0</v>
      </c>
      <c r="B10" s="819"/>
      <c r="C10" s="820"/>
      <c r="D10" s="821" t="s">
        <v>70</v>
      </c>
      <c r="E10" s="747">
        <v>45000</v>
      </c>
      <c r="F10" s="713">
        <v>39975</v>
      </c>
      <c r="G10" s="713"/>
      <c r="H10" s="713"/>
      <c r="I10" s="77"/>
      <c r="J10" s="806" t="s">
        <v>2</v>
      </c>
      <c r="K10" s="807"/>
      <c r="L10" s="808"/>
      <c r="M10" s="107" t="s">
        <v>71</v>
      </c>
      <c r="N10" s="106">
        <v>57623.9</v>
      </c>
      <c r="O10" s="106">
        <v>15940</v>
      </c>
    </row>
    <row r="11" spans="1:15" ht="16.899999999999999" customHeight="1" x14ac:dyDescent="0.25">
      <c r="A11" s="736"/>
      <c r="B11" s="736"/>
      <c r="C11" s="737"/>
      <c r="D11" s="821"/>
      <c r="E11" s="747"/>
      <c r="F11" s="713"/>
      <c r="G11" s="713"/>
      <c r="H11" s="713"/>
      <c r="I11" s="77"/>
      <c r="J11" s="96"/>
      <c r="K11" s="96"/>
      <c r="L11" s="96"/>
      <c r="M11" s="97">
        <v>6350</v>
      </c>
      <c r="N11" s="99">
        <v>1312968</v>
      </c>
      <c r="O11" s="99">
        <v>1312140</v>
      </c>
    </row>
    <row r="12" spans="1:15" ht="47.45" customHeight="1" x14ac:dyDescent="0.25">
      <c r="A12" s="100" t="s">
        <v>1</v>
      </c>
      <c r="B12" s="101"/>
      <c r="C12" s="102"/>
      <c r="D12" s="103" t="s">
        <v>72</v>
      </c>
      <c r="E12" s="104">
        <v>52000</v>
      </c>
      <c r="F12" s="109">
        <v>21600</v>
      </c>
      <c r="G12" s="109"/>
      <c r="H12" s="109"/>
      <c r="I12" s="77"/>
      <c r="J12" s="806" t="s">
        <v>0</v>
      </c>
      <c r="K12" s="807"/>
      <c r="L12" s="808"/>
      <c r="M12" s="110" t="s">
        <v>73</v>
      </c>
      <c r="N12" s="106">
        <v>1312968</v>
      </c>
      <c r="O12" s="106">
        <v>1312140</v>
      </c>
    </row>
    <row r="13" spans="1:15" ht="18.600000000000001" customHeight="1" x14ac:dyDescent="0.25">
      <c r="A13" s="819" t="s">
        <v>2</v>
      </c>
      <c r="B13" s="819"/>
      <c r="C13" s="820"/>
      <c r="D13" s="779" t="s">
        <v>74</v>
      </c>
      <c r="E13" s="824">
        <v>415000</v>
      </c>
      <c r="F13" s="714">
        <v>413523.95</v>
      </c>
      <c r="G13" s="714">
        <v>403929.95</v>
      </c>
      <c r="H13" s="714"/>
      <c r="I13" s="77"/>
      <c r="J13" s="89"/>
      <c r="K13" s="89">
        <v>710</v>
      </c>
      <c r="L13" s="90"/>
      <c r="M13" s="91"/>
      <c r="N13" s="92">
        <f>N14</f>
        <v>40000</v>
      </c>
      <c r="O13" s="92">
        <f>O14</f>
        <v>40000</v>
      </c>
    </row>
    <row r="14" spans="1:15" ht="18.600000000000001" customHeight="1" x14ac:dyDescent="0.25">
      <c r="A14" s="736"/>
      <c r="B14" s="736"/>
      <c r="C14" s="737"/>
      <c r="D14" s="802"/>
      <c r="E14" s="825"/>
      <c r="F14" s="715"/>
      <c r="G14" s="715"/>
      <c r="H14" s="715"/>
      <c r="I14" s="77"/>
      <c r="J14" s="93"/>
      <c r="K14" s="93"/>
      <c r="L14" s="93">
        <v>71095</v>
      </c>
      <c r="M14" s="15"/>
      <c r="N14" s="95">
        <f>N15+N17</f>
        <v>40000</v>
      </c>
      <c r="O14" s="95">
        <f>O15+O17</f>
        <v>40000</v>
      </c>
    </row>
    <row r="15" spans="1:15" ht="18.600000000000001" customHeight="1" x14ac:dyDescent="0.25">
      <c r="A15" s="708" t="s">
        <v>3</v>
      </c>
      <c r="B15" s="708"/>
      <c r="C15" s="822"/>
      <c r="D15" s="821" t="s">
        <v>75</v>
      </c>
      <c r="E15" s="747">
        <v>485000</v>
      </c>
      <c r="F15" s="713">
        <v>10984</v>
      </c>
      <c r="G15" s="713"/>
      <c r="H15" s="713"/>
      <c r="I15" s="77"/>
      <c r="J15" s="96"/>
      <c r="K15" s="96"/>
      <c r="L15" s="96"/>
      <c r="M15" s="97">
        <v>2710</v>
      </c>
      <c r="N15" s="99">
        <v>2400</v>
      </c>
      <c r="O15" s="99">
        <v>2400</v>
      </c>
    </row>
    <row r="16" spans="1:15" ht="18.600000000000001" customHeight="1" x14ac:dyDescent="0.25">
      <c r="A16" s="736"/>
      <c r="B16" s="736"/>
      <c r="C16" s="737"/>
      <c r="D16" s="821"/>
      <c r="E16" s="747"/>
      <c r="F16" s="713"/>
      <c r="G16" s="713"/>
      <c r="H16" s="713"/>
      <c r="I16" s="77"/>
      <c r="J16" s="806" t="s">
        <v>0</v>
      </c>
      <c r="K16" s="823"/>
      <c r="L16" s="808"/>
      <c r="M16" s="111" t="s">
        <v>181</v>
      </c>
      <c r="N16" s="106">
        <v>2400</v>
      </c>
      <c r="O16" s="106">
        <v>2400</v>
      </c>
    </row>
    <row r="17" spans="1:15" ht="22.9" customHeight="1" x14ac:dyDescent="0.25">
      <c r="A17" s="96"/>
      <c r="B17" s="96"/>
      <c r="C17" s="96"/>
      <c r="D17" s="97" t="s">
        <v>61</v>
      </c>
      <c r="E17" s="98">
        <f>E18</f>
        <v>62130</v>
      </c>
      <c r="F17" s="98">
        <f>F18</f>
        <v>62128.53</v>
      </c>
      <c r="G17" s="98">
        <f>G18</f>
        <v>0</v>
      </c>
      <c r="H17" s="98">
        <f>H18</f>
        <v>0</v>
      </c>
      <c r="I17" s="77"/>
      <c r="J17" s="96"/>
      <c r="K17" s="96"/>
      <c r="L17" s="96"/>
      <c r="M17" s="97">
        <v>6300</v>
      </c>
      <c r="N17" s="99">
        <v>37600</v>
      </c>
      <c r="O17" s="99">
        <v>37600</v>
      </c>
    </row>
    <row r="18" spans="1:15" ht="29.45" customHeight="1" x14ac:dyDescent="0.25">
      <c r="A18" s="112" t="s">
        <v>0</v>
      </c>
      <c r="B18" s="112"/>
      <c r="C18" s="113"/>
      <c r="D18" s="114" t="s">
        <v>76</v>
      </c>
      <c r="E18" s="115">
        <v>62130</v>
      </c>
      <c r="F18" s="115">
        <v>62128.53</v>
      </c>
      <c r="G18" s="115"/>
      <c r="H18" s="115"/>
      <c r="I18" s="77"/>
      <c r="J18" s="806" t="s">
        <v>0</v>
      </c>
      <c r="K18" s="823"/>
      <c r="L18" s="808"/>
      <c r="M18" s="111" t="s">
        <v>174</v>
      </c>
      <c r="N18" s="106">
        <v>37600</v>
      </c>
      <c r="O18" s="106">
        <v>37600</v>
      </c>
    </row>
    <row r="19" spans="1:15" ht="22.15" customHeight="1" x14ac:dyDescent="0.25">
      <c r="A19" s="116"/>
      <c r="B19" s="117" t="s">
        <v>77</v>
      </c>
      <c r="C19" s="117"/>
      <c r="D19" s="117"/>
      <c r="E19" s="88">
        <f t="shared" ref="E19:H21" si="1">E20</f>
        <v>77130</v>
      </c>
      <c r="F19" s="88">
        <f t="shared" si="1"/>
        <v>77130</v>
      </c>
      <c r="G19" s="88">
        <f t="shared" si="1"/>
        <v>0</v>
      </c>
      <c r="H19" s="88">
        <f t="shared" si="1"/>
        <v>0</v>
      </c>
      <c r="I19" s="77"/>
      <c r="J19" s="89"/>
      <c r="K19" s="89">
        <v>754</v>
      </c>
      <c r="L19" s="90"/>
      <c r="M19" s="91"/>
      <c r="N19" s="92">
        <f>N20</f>
        <v>77130</v>
      </c>
      <c r="O19" s="92">
        <f>O20</f>
        <v>77130</v>
      </c>
    </row>
    <row r="20" spans="1:15" ht="16.899999999999999" customHeight="1" x14ac:dyDescent="0.25">
      <c r="A20" s="118"/>
      <c r="B20" s="118"/>
      <c r="C20" s="118" t="s">
        <v>78</v>
      </c>
      <c r="D20" s="119"/>
      <c r="E20" s="120">
        <f t="shared" si="1"/>
        <v>77130</v>
      </c>
      <c r="F20" s="120">
        <f t="shared" si="1"/>
        <v>77130</v>
      </c>
      <c r="G20" s="120">
        <f t="shared" si="1"/>
        <v>0</v>
      </c>
      <c r="H20" s="120">
        <f t="shared" si="1"/>
        <v>0</v>
      </c>
      <c r="I20" s="77"/>
      <c r="J20" s="93"/>
      <c r="K20" s="93"/>
      <c r="L20" s="93">
        <v>75411</v>
      </c>
      <c r="M20" s="15"/>
      <c r="N20" s="95">
        <f>N21+N23</f>
        <v>77130</v>
      </c>
      <c r="O20" s="95">
        <f>O21+O23</f>
        <v>77130</v>
      </c>
    </row>
    <row r="21" spans="1:15" ht="16.899999999999999" customHeight="1" x14ac:dyDescent="0.25">
      <c r="A21" s="96"/>
      <c r="B21" s="96"/>
      <c r="C21" s="96"/>
      <c r="D21" s="97" t="s">
        <v>61</v>
      </c>
      <c r="E21" s="98">
        <f t="shared" si="1"/>
        <v>77130</v>
      </c>
      <c r="F21" s="98">
        <f t="shared" si="1"/>
        <v>77130</v>
      </c>
      <c r="G21" s="98">
        <f t="shared" si="1"/>
        <v>0</v>
      </c>
      <c r="H21" s="98">
        <f t="shared" si="1"/>
        <v>0</v>
      </c>
      <c r="I21" s="77"/>
      <c r="J21" s="96"/>
      <c r="K21" s="96"/>
      <c r="L21" s="96"/>
      <c r="M21" s="97">
        <v>6260</v>
      </c>
      <c r="N21" s="99">
        <v>33130</v>
      </c>
      <c r="O21" s="99">
        <v>33130</v>
      </c>
    </row>
    <row r="22" spans="1:15" ht="16.899999999999999" customHeight="1" x14ac:dyDescent="0.25">
      <c r="A22" s="100" t="s">
        <v>0</v>
      </c>
      <c r="B22" s="121"/>
      <c r="C22" s="102"/>
      <c r="D22" s="122" t="s">
        <v>79</v>
      </c>
      <c r="E22" s="104">
        <v>77130</v>
      </c>
      <c r="F22" s="104">
        <v>77130</v>
      </c>
      <c r="G22" s="104"/>
      <c r="H22" s="104"/>
      <c r="I22" s="77"/>
      <c r="J22" s="100" t="s">
        <v>0</v>
      </c>
      <c r="K22" s="121"/>
      <c r="L22" s="102"/>
      <c r="M22" s="123" t="s">
        <v>175</v>
      </c>
      <c r="N22" s="106">
        <v>33130</v>
      </c>
      <c r="O22" s="106">
        <v>33130</v>
      </c>
    </row>
    <row r="23" spans="1:15" ht="22.15" customHeight="1" x14ac:dyDescent="0.25">
      <c r="A23" s="90"/>
      <c r="B23" s="124" t="s">
        <v>80</v>
      </c>
      <c r="C23" s="124"/>
      <c r="D23" s="124"/>
      <c r="E23" s="88">
        <f>E24+E42+E46</f>
        <v>1184500</v>
      </c>
      <c r="F23" s="88">
        <f>F24+F42+F46</f>
        <v>1093211.3399999999</v>
      </c>
      <c r="G23" s="88">
        <f>G24+G42+G46</f>
        <v>0</v>
      </c>
      <c r="H23" s="88">
        <f>H24+H42+H46</f>
        <v>0</v>
      </c>
      <c r="I23" s="77"/>
      <c r="J23" s="96"/>
      <c r="K23" s="96"/>
      <c r="L23" s="96"/>
      <c r="M23" s="97">
        <v>6410</v>
      </c>
      <c r="N23" s="99">
        <v>44000</v>
      </c>
      <c r="O23" s="99">
        <v>44000</v>
      </c>
    </row>
    <row r="24" spans="1:15" ht="22.15" customHeight="1" x14ac:dyDescent="0.25">
      <c r="A24" s="118"/>
      <c r="B24" s="118"/>
      <c r="C24" s="118" t="s">
        <v>81</v>
      </c>
      <c r="D24" s="119"/>
      <c r="E24" s="120">
        <f>E25+E29+E33+E38+E40</f>
        <v>520500</v>
      </c>
      <c r="F24" s="120">
        <f>F25+F29+F33+F38+F40</f>
        <v>445330.05000000005</v>
      </c>
      <c r="G24" s="120">
        <f>G25+G29+G33+G38+G40</f>
        <v>0</v>
      </c>
      <c r="H24" s="120">
        <f>H25+H29+H33+H38+H40</f>
        <v>0</v>
      </c>
      <c r="I24" s="77"/>
      <c r="J24" s="707" t="s">
        <v>0</v>
      </c>
      <c r="K24" s="708"/>
      <c r="L24" s="822"/>
      <c r="M24" s="841" t="s">
        <v>82</v>
      </c>
      <c r="N24" s="826">
        <v>44000</v>
      </c>
      <c r="O24" s="826">
        <v>44000</v>
      </c>
    </row>
    <row r="25" spans="1:15" ht="27" customHeight="1" x14ac:dyDescent="0.25">
      <c r="A25" s="96"/>
      <c r="B25" s="96"/>
      <c r="C25" s="96"/>
      <c r="D25" s="97" t="s">
        <v>59</v>
      </c>
      <c r="E25" s="98">
        <f>E32+E26</f>
        <v>231000</v>
      </c>
      <c r="F25" s="98">
        <f>F32+F26</f>
        <v>230996.01</v>
      </c>
      <c r="G25" s="98">
        <f>G32+G26</f>
        <v>0</v>
      </c>
      <c r="H25" s="98">
        <f>H32+H26</f>
        <v>0</v>
      </c>
      <c r="I25" s="77"/>
      <c r="J25" s="735"/>
      <c r="K25" s="736"/>
      <c r="L25" s="737"/>
      <c r="M25" s="842"/>
      <c r="N25" s="827"/>
      <c r="O25" s="827"/>
    </row>
    <row r="26" spans="1:15" ht="18.600000000000001" customHeight="1" x14ac:dyDescent="0.25">
      <c r="A26" s="707" t="s">
        <v>0</v>
      </c>
      <c r="B26" s="828"/>
      <c r="C26" s="829"/>
      <c r="D26" s="836" t="s">
        <v>83</v>
      </c>
      <c r="E26" s="837">
        <v>231000</v>
      </c>
      <c r="F26" s="716">
        <v>230996.01</v>
      </c>
      <c r="G26" s="716"/>
      <c r="H26" s="716"/>
      <c r="I26" s="77"/>
      <c r="J26" s="125"/>
      <c r="K26" s="126">
        <v>758</v>
      </c>
      <c r="L26" s="125"/>
      <c r="M26" s="10"/>
      <c r="N26" s="92">
        <f>N27</f>
        <v>2184209</v>
      </c>
      <c r="O26" s="92">
        <f>O27</f>
        <v>2184209</v>
      </c>
    </row>
    <row r="27" spans="1:15" ht="15.6" customHeight="1" x14ac:dyDescent="0.25">
      <c r="A27" s="830"/>
      <c r="B27" s="831"/>
      <c r="C27" s="832"/>
      <c r="D27" s="758"/>
      <c r="E27" s="825"/>
      <c r="F27" s="715"/>
      <c r="G27" s="715"/>
      <c r="H27" s="715"/>
      <c r="I27" s="127"/>
      <c r="J27" s="94"/>
      <c r="K27" s="94"/>
      <c r="L27" s="93">
        <v>75816</v>
      </c>
      <c r="M27" s="4"/>
      <c r="N27" s="95">
        <f>N28</f>
        <v>2184209</v>
      </c>
      <c r="O27" s="95">
        <f>O28</f>
        <v>2184209</v>
      </c>
    </row>
    <row r="28" spans="1:15" ht="14.45" customHeight="1" x14ac:dyDescent="0.25">
      <c r="A28" s="833"/>
      <c r="B28" s="834"/>
      <c r="C28" s="835"/>
      <c r="D28" s="728"/>
      <c r="E28" s="725"/>
      <c r="F28" s="717"/>
      <c r="G28" s="717"/>
      <c r="H28" s="717"/>
      <c r="I28" s="77"/>
      <c r="J28" s="98"/>
      <c r="K28" s="98"/>
      <c r="L28" s="98"/>
      <c r="M28" s="97">
        <v>6290</v>
      </c>
      <c r="N28" s="99">
        <v>2184209</v>
      </c>
      <c r="O28" s="99">
        <v>2184209</v>
      </c>
    </row>
    <row r="29" spans="1:15" ht="25.9" customHeight="1" x14ac:dyDescent="0.25">
      <c r="A29" s="96"/>
      <c r="B29" s="96"/>
      <c r="C29" s="96"/>
      <c r="D29" s="97">
        <v>6059</v>
      </c>
      <c r="E29" s="98">
        <f>E30</f>
        <v>40000</v>
      </c>
      <c r="F29" s="98">
        <f>F30</f>
        <v>31980</v>
      </c>
      <c r="G29" s="98">
        <f>G30</f>
        <v>0</v>
      </c>
      <c r="H29" s="98">
        <f>H30</f>
        <v>0</v>
      </c>
      <c r="I29" s="77"/>
      <c r="J29" s="128" t="s">
        <v>0</v>
      </c>
      <c r="K29" s="129"/>
      <c r="L29" s="129"/>
      <c r="M29" s="130" t="s">
        <v>84</v>
      </c>
      <c r="N29" s="131">
        <v>2184209</v>
      </c>
      <c r="O29" s="131">
        <v>2184209</v>
      </c>
    </row>
    <row r="30" spans="1:15" ht="21.6" customHeight="1" x14ac:dyDescent="0.25">
      <c r="A30" s="707" t="s">
        <v>0</v>
      </c>
      <c r="B30" s="708"/>
      <c r="C30" s="822"/>
      <c r="D30" s="844" t="s">
        <v>85</v>
      </c>
      <c r="E30" s="837">
        <v>40000</v>
      </c>
      <c r="F30" s="716">
        <v>31980</v>
      </c>
      <c r="G30" s="716"/>
      <c r="H30" s="716"/>
      <c r="I30" s="77"/>
      <c r="J30" s="846"/>
      <c r="K30" s="847"/>
      <c r="L30" s="848"/>
      <c r="M30" s="132"/>
      <c r="N30" s="133"/>
      <c r="O30" s="133"/>
    </row>
    <row r="31" spans="1:15" ht="19.149999999999999" customHeight="1" x14ac:dyDescent="0.25">
      <c r="A31" s="785"/>
      <c r="B31" s="786"/>
      <c r="C31" s="843"/>
      <c r="D31" s="845"/>
      <c r="E31" s="825"/>
      <c r="F31" s="715"/>
      <c r="G31" s="715"/>
      <c r="H31" s="715"/>
      <c r="I31" s="77"/>
      <c r="J31" s="125"/>
      <c r="K31" s="126">
        <v>801</v>
      </c>
      <c r="L31" s="125"/>
      <c r="M31" s="10"/>
      <c r="N31" s="92">
        <f>N32</f>
        <v>35000</v>
      </c>
      <c r="O31" s="92">
        <f>O32</f>
        <v>33636.550000000003</v>
      </c>
    </row>
    <row r="32" spans="1:15" ht="21.6" customHeight="1" x14ac:dyDescent="0.25">
      <c r="A32" s="735"/>
      <c r="B32" s="736"/>
      <c r="C32" s="737"/>
      <c r="D32" s="799"/>
      <c r="E32" s="725"/>
      <c r="F32" s="717"/>
      <c r="G32" s="717"/>
      <c r="H32" s="717"/>
      <c r="I32" s="77"/>
      <c r="J32" s="94"/>
      <c r="K32" s="94"/>
      <c r="L32" s="93">
        <v>80120</v>
      </c>
      <c r="M32" s="4"/>
      <c r="N32" s="95">
        <f>N33</f>
        <v>35000</v>
      </c>
      <c r="O32" s="95">
        <f>O33</f>
        <v>33636.550000000003</v>
      </c>
    </row>
    <row r="33" spans="1:15" ht="18.600000000000001" customHeight="1" x14ac:dyDescent="0.25">
      <c r="A33" s="96"/>
      <c r="B33" s="96"/>
      <c r="C33" s="96"/>
      <c r="D33" s="97">
        <v>6060</v>
      </c>
      <c r="E33" s="98">
        <v>195000</v>
      </c>
      <c r="F33" s="98">
        <v>134999.04000000001</v>
      </c>
      <c r="G33" s="98">
        <f>SUM(G34:G36)</f>
        <v>0</v>
      </c>
      <c r="H33" s="98">
        <f>SUM(H34:H36)</f>
        <v>0</v>
      </c>
      <c r="I33" s="77"/>
      <c r="J33" s="98"/>
      <c r="K33" s="98"/>
      <c r="L33" s="98"/>
      <c r="M33" s="97">
        <v>6280</v>
      </c>
      <c r="N33" s="99">
        <v>35000</v>
      </c>
      <c r="O33" s="99">
        <v>33636.550000000003</v>
      </c>
    </row>
    <row r="34" spans="1:15" ht="31.15" customHeight="1" x14ac:dyDescent="0.25">
      <c r="A34" s="707" t="s">
        <v>0</v>
      </c>
      <c r="B34" s="708"/>
      <c r="C34" s="709"/>
      <c r="D34" s="134" t="s">
        <v>86</v>
      </c>
      <c r="E34" s="135">
        <v>53000</v>
      </c>
      <c r="F34" s="135">
        <v>51060</v>
      </c>
      <c r="G34" s="135"/>
      <c r="H34" s="135"/>
      <c r="I34" s="77"/>
      <c r="J34" s="838" t="s">
        <v>0</v>
      </c>
      <c r="K34" s="839"/>
      <c r="L34" s="840"/>
      <c r="M34" s="136" t="s">
        <v>87</v>
      </c>
      <c r="N34" s="106">
        <v>35000</v>
      </c>
      <c r="O34" s="106">
        <v>33636.550000000003</v>
      </c>
    </row>
    <row r="35" spans="1:15" ht="19.149999999999999" customHeight="1" x14ac:dyDescent="0.25">
      <c r="A35" s="707" t="s">
        <v>1</v>
      </c>
      <c r="B35" s="708"/>
      <c r="C35" s="709"/>
      <c r="D35" s="134" t="s">
        <v>88</v>
      </c>
      <c r="E35" s="135">
        <v>82000</v>
      </c>
      <c r="F35" s="135">
        <v>83939.04</v>
      </c>
      <c r="G35" s="135"/>
      <c r="H35" s="135"/>
      <c r="I35" s="77"/>
      <c r="J35" s="846"/>
      <c r="K35" s="847"/>
      <c r="L35" s="848"/>
      <c r="M35" s="132"/>
      <c r="N35" s="133"/>
      <c r="O35" s="133"/>
    </row>
    <row r="36" spans="1:15" ht="19.149999999999999" customHeight="1" x14ac:dyDescent="0.25">
      <c r="A36" s="707" t="s">
        <v>2</v>
      </c>
      <c r="B36" s="708"/>
      <c r="C36" s="709"/>
      <c r="D36" s="134" t="s">
        <v>89</v>
      </c>
      <c r="E36" s="135">
        <v>60000</v>
      </c>
      <c r="F36" s="135">
        <v>0</v>
      </c>
      <c r="G36" s="135"/>
      <c r="H36" s="135"/>
      <c r="I36" s="77"/>
      <c r="J36" s="226"/>
      <c r="K36" s="227"/>
      <c r="L36" s="228"/>
      <c r="M36" s="229"/>
      <c r="N36" s="230"/>
      <c r="O36" s="230"/>
    </row>
    <row r="37" spans="1:15" ht="19.149999999999999" customHeight="1" x14ac:dyDescent="0.25">
      <c r="A37" s="707"/>
      <c r="B37" s="708"/>
      <c r="C37" s="709"/>
      <c r="D37" s="134"/>
      <c r="E37" s="135"/>
      <c r="F37" s="135"/>
      <c r="G37" s="135"/>
      <c r="H37" s="135"/>
      <c r="I37" s="77"/>
      <c r="J37" s="89"/>
      <c r="K37" s="89">
        <v>851</v>
      </c>
      <c r="L37" s="90"/>
      <c r="M37" s="91"/>
      <c r="N37" s="92">
        <f>N38</f>
        <v>2620000</v>
      </c>
      <c r="O37" s="92">
        <f>O38</f>
        <v>2618160</v>
      </c>
    </row>
    <row r="38" spans="1:15" ht="19.149999999999999" customHeight="1" x14ac:dyDescent="0.25">
      <c r="A38" s="96"/>
      <c r="B38" s="96"/>
      <c r="C38" s="96"/>
      <c r="D38" s="97">
        <v>6067</v>
      </c>
      <c r="E38" s="98">
        <f>SUM(E39:E39)</f>
        <v>52234.68</v>
      </c>
      <c r="F38" s="98">
        <f>SUM(F39:F39)</f>
        <v>45386.67</v>
      </c>
      <c r="G38" s="98">
        <f>SUM(G39:G39)</f>
        <v>0</v>
      </c>
      <c r="H38" s="98">
        <f>SUM(H39:H39)</f>
        <v>0</v>
      </c>
      <c r="I38" s="77"/>
      <c r="J38" s="93"/>
      <c r="K38" s="93"/>
      <c r="L38" s="93">
        <v>85111</v>
      </c>
      <c r="M38" s="15"/>
      <c r="N38" s="95">
        <f>N39+N43</f>
        <v>2620000</v>
      </c>
      <c r="O38" s="95">
        <f>O39+O43</f>
        <v>2618160</v>
      </c>
    </row>
    <row r="39" spans="1:15" ht="19.149999999999999" customHeight="1" x14ac:dyDescent="0.25">
      <c r="A39" s="707" t="s">
        <v>0</v>
      </c>
      <c r="B39" s="708"/>
      <c r="C39" s="709"/>
      <c r="D39" s="134" t="s">
        <v>90</v>
      </c>
      <c r="E39" s="135">
        <v>52234.68</v>
      </c>
      <c r="F39" s="104">
        <v>45386.67</v>
      </c>
      <c r="G39" s="104"/>
      <c r="H39" s="104"/>
      <c r="I39" s="77"/>
      <c r="J39" s="96"/>
      <c r="K39" s="96"/>
      <c r="L39" s="96"/>
      <c r="M39" s="97">
        <v>6300</v>
      </c>
      <c r="N39" s="99">
        <f>SUM(N40:N42)</f>
        <v>370000</v>
      </c>
      <c r="O39" s="99">
        <f>SUM(O40:O42)</f>
        <v>368160</v>
      </c>
    </row>
    <row r="40" spans="1:15" ht="19.149999999999999" customHeight="1" x14ac:dyDescent="0.25">
      <c r="A40" s="96"/>
      <c r="B40" s="96"/>
      <c r="C40" s="96"/>
      <c r="D40" s="97">
        <v>6069</v>
      </c>
      <c r="E40" s="98">
        <f>SUM(E41:E41)</f>
        <v>2265.3200000000002</v>
      </c>
      <c r="F40" s="98">
        <f>SUM(F41:F41)</f>
        <v>1968.33</v>
      </c>
      <c r="G40" s="98">
        <f>SUM(G41:G41)</f>
        <v>0</v>
      </c>
      <c r="H40" s="98">
        <f>SUM(H41:H41)</f>
        <v>0</v>
      </c>
      <c r="I40" s="77"/>
      <c r="J40" s="100" t="s">
        <v>0</v>
      </c>
      <c r="K40" s="121"/>
      <c r="L40" s="102"/>
      <c r="M40" s="137" t="s">
        <v>91</v>
      </c>
      <c r="N40" s="106">
        <v>120000</v>
      </c>
      <c r="O40" s="106">
        <f>120000-120</f>
        <v>119880</v>
      </c>
    </row>
    <row r="41" spans="1:15" ht="19.149999999999999" customHeight="1" x14ac:dyDescent="0.25">
      <c r="A41" s="707" t="s">
        <v>0</v>
      </c>
      <c r="B41" s="708"/>
      <c r="C41" s="709"/>
      <c r="D41" s="138" t="s">
        <v>90</v>
      </c>
      <c r="E41" s="139">
        <v>2265.3200000000002</v>
      </c>
      <c r="F41" s="139">
        <v>1968.33</v>
      </c>
      <c r="G41" s="139"/>
      <c r="H41" s="139"/>
      <c r="I41" s="77"/>
      <c r="J41" s="100" t="s">
        <v>1</v>
      </c>
      <c r="K41" s="121"/>
      <c r="L41" s="102"/>
      <c r="M41" s="137" t="s">
        <v>91</v>
      </c>
      <c r="N41" s="106">
        <v>100000</v>
      </c>
      <c r="O41" s="106">
        <v>98280</v>
      </c>
    </row>
    <row r="42" spans="1:15" ht="19.149999999999999" customHeight="1" x14ac:dyDescent="0.25">
      <c r="A42" s="93"/>
      <c r="B42" s="93"/>
      <c r="C42" s="93" t="s">
        <v>92</v>
      </c>
      <c r="D42" s="140"/>
      <c r="E42" s="94">
        <f>E43</f>
        <v>450000</v>
      </c>
      <c r="F42" s="94">
        <f>F43</f>
        <v>435395.43</v>
      </c>
      <c r="G42" s="94">
        <f>G43</f>
        <v>0</v>
      </c>
      <c r="H42" s="94">
        <f>H43</f>
        <v>0</v>
      </c>
      <c r="I42" s="77"/>
      <c r="J42" s="100" t="s">
        <v>2</v>
      </c>
      <c r="K42" s="121"/>
      <c r="L42" s="102"/>
      <c r="M42" s="137" t="s">
        <v>182</v>
      </c>
      <c r="N42" s="141">
        <v>150000</v>
      </c>
      <c r="O42" s="141">
        <v>150000</v>
      </c>
    </row>
    <row r="43" spans="1:15" ht="19.149999999999999" customHeight="1" x14ac:dyDescent="0.25">
      <c r="A43" s="96"/>
      <c r="B43" s="96"/>
      <c r="C43" s="96"/>
      <c r="D43" s="97">
        <v>6050</v>
      </c>
      <c r="E43" s="98">
        <f>E44+E45</f>
        <v>450000</v>
      </c>
      <c r="F43" s="98">
        <f>F44+F45</f>
        <v>435395.43</v>
      </c>
      <c r="G43" s="98">
        <f>G44+G45</f>
        <v>0</v>
      </c>
      <c r="H43" s="98">
        <f>H44+H45</f>
        <v>0</v>
      </c>
      <c r="I43" s="77"/>
      <c r="J43" s="96"/>
      <c r="K43" s="96"/>
      <c r="L43" s="96"/>
      <c r="M43" s="97">
        <v>6430</v>
      </c>
      <c r="N43" s="99">
        <v>2250000</v>
      </c>
      <c r="O43" s="99">
        <v>2250000</v>
      </c>
    </row>
    <row r="44" spans="1:15" ht="47.45" customHeight="1" x14ac:dyDescent="0.25">
      <c r="A44" s="707" t="s">
        <v>0</v>
      </c>
      <c r="B44" s="708"/>
      <c r="C44" s="709"/>
      <c r="D44" s="138" t="s">
        <v>93</v>
      </c>
      <c r="E44" s="139">
        <v>400000</v>
      </c>
      <c r="F44" s="142">
        <v>385457.43</v>
      </c>
      <c r="G44" s="142"/>
      <c r="H44" s="142"/>
      <c r="I44" s="77"/>
      <c r="J44" s="806" t="s">
        <v>0</v>
      </c>
      <c r="K44" s="823"/>
      <c r="L44" s="808"/>
      <c r="M44" s="107" t="s">
        <v>94</v>
      </c>
      <c r="N44" s="106">
        <v>2200000</v>
      </c>
      <c r="O44" s="106">
        <v>2200000</v>
      </c>
    </row>
    <row r="45" spans="1:15" ht="47.45" customHeight="1" x14ac:dyDescent="0.25">
      <c r="A45" s="707" t="s">
        <v>1</v>
      </c>
      <c r="B45" s="708"/>
      <c r="C45" s="709"/>
      <c r="D45" s="143" t="s">
        <v>176</v>
      </c>
      <c r="E45" s="104">
        <v>50000</v>
      </c>
      <c r="F45" s="144">
        <v>49938</v>
      </c>
      <c r="G45" s="144"/>
      <c r="H45" s="144"/>
      <c r="I45" s="77"/>
      <c r="J45" s="850" t="s">
        <v>1</v>
      </c>
      <c r="K45" s="851"/>
      <c r="L45" s="852"/>
      <c r="M45" s="107" t="s">
        <v>177</v>
      </c>
      <c r="N45" s="145">
        <v>50000</v>
      </c>
      <c r="O45" s="145">
        <v>50000</v>
      </c>
    </row>
    <row r="46" spans="1:15" ht="18.600000000000001" customHeight="1" x14ac:dyDescent="0.25">
      <c r="A46" s="93"/>
      <c r="B46" s="93"/>
      <c r="C46" s="93" t="s">
        <v>95</v>
      </c>
      <c r="D46" s="140"/>
      <c r="E46" s="94">
        <f>E47+E50</f>
        <v>214000</v>
      </c>
      <c r="F46" s="94">
        <f>F47+F50</f>
        <v>212485.86</v>
      </c>
      <c r="G46" s="94">
        <f>G47+G50</f>
        <v>0</v>
      </c>
      <c r="H46" s="94">
        <f>H47+H50</f>
        <v>0</v>
      </c>
      <c r="I46" s="77"/>
      <c r="J46" s="89"/>
      <c r="K46" s="89">
        <v>853</v>
      </c>
      <c r="L46" s="90"/>
      <c r="M46" s="91"/>
      <c r="N46" s="92">
        <f>N47</f>
        <v>89856.97</v>
      </c>
      <c r="O46" s="92">
        <f>O47</f>
        <v>89856.97</v>
      </c>
    </row>
    <row r="47" spans="1:15" ht="18.600000000000001" customHeight="1" x14ac:dyDescent="0.25">
      <c r="A47" s="96"/>
      <c r="B47" s="96"/>
      <c r="C47" s="96"/>
      <c r="D47" s="97" t="s">
        <v>59</v>
      </c>
      <c r="E47" s="98">
        <f>E48+E49</f>
        <v>179000</v>
      </c>
      <c r="F47" s="98">
        <f>F48+F49</f>
        <v>178849.31</v>
      </c>
      <c r="G47" s="98">
        <f>G48+G49</f>
        <v>0</v>
      </c>
      <c r="H47" s="98">
        <f>H48+H49</f>
        <v>0</v>
      </c>
      <c r="I47" s="77"/>
      <c r="J47" s="93"/>
      <c r="K47" s="93"/>
      <c r="L47" s="93">
        <v>85324</v>
      </c>
      <c r="M47" s="15"/>
      <c r="N47" s="95">
        <f>N48</f>
        <v>89856.97</v>
      </c>
      <c r="O47" s="95">
        <f>O48</f>
        <v>89856.97</v>
      </c>
    </row>
    <row r="48" spans="1:15" ht="47.45" customHeight="1" x14ac:dyDescent="0.25">
      <c r="A48" s="707" t="s">
        <v>0</v>
      </c>
      <c r="B48" s="708"/>
      <c r="C48" s="709"/>
      <c r="D48" s="134" t="s">
        <v>96</v>
      </c>
      <c r="E48" s="104">
        <v>55000</v>
      </c>
      <c r="F48" s="109">
        <v>54900</v>
      </c>
      <c r="G48" s="109"/>
      <c r="H48" s="109"/>
      <c r="I48" s="77"/>
      <c r="J48" s="96"/>
      <c r="K48" s="96"/>
      <c r="L48" s="96"/>
      <c r="M48" s="97">
        <v>6260</v>
      </c>
      <c r="N48" s="99">
        <v>89856.97</v>
      </c>
      <c r="O48" s="99">
        <v>89856.97</v>
      </c>
    </row>
    <row r="49" spans="1:15" ht="47.45" customHeight="1" x14ac:dyDescent="0.25">
      <c r="A49" s="707" t="s">
        <v>1</v>
      </c>
      <c r="B49" s="708"/>
      <c r="C49" s="709"/>
      <c r="D49" s="134" t="s">
        <v>97</v>
      </c>
      <c r="E49" s="104">
        <v>124000</v>
      </c>
      <c r="F49" s="109">
        <v>123949.31</v>
      </c>
      <c r="G49" s="109"/>
      <c r="H49" s="109"/>
      <c r="I49" s="77"/>
      <c r="J49" s="806" t="s">
        <v>0</v>
      </c>
      <c r="K49" s="823"/>
      <c r="L49" s="808"/>
      <c r="M49" s="111" t="s">
        <v>98</v>
      </c>
      <c r="N49" s="106">
        <v>89856.97</v>
      </c>
      <c r="O49" s="106">
        <v>89856.97</v>
      </c>
    </row>
    <row r="50" spans="1:15" ht="15" customHeight="1" x14ac:dyDescent="0.25">
      <c r="A50" s="96"/>
      <c r="B50" s="96"/>
      <c r="C50" s="96"/>
      <c r="D50" s="97" t="s">
        <v>61</v>
      </c>
      <c r="E50" s="98">
        <f>E51</f>
        <v>35000</v>
      </c>
      <c r="F50" s="98">
        <f>F51</f>
        <v>33636.550000000003</v>
      </c>
      <c r="G50" s="98">
        <f>G51</f>
        <v>0</v>
      </c>
      <c r="H50" s="98">
        <f>H51</f>
        <v>0</v>
      </c>
      <c r="I50" s="77"/>
      <c r="J50" s="849"/>
      <c r="K50" s="849"/>
      <c r="L50" s="849"/>
      <c r="M50" s="132"/>
      <c r="N50" s="133"/>
      <c r="O50" s="133"/>
    </row>
    <row r="51" spans="1:15" ht="20.45" customHeight="1" x14ac:dyDescent="0.25">
      <c r="A51" s="707" t="s">
        <v>0</v>
      </c>
      <c r="B51" s="708"/>
      <c r="C51" s="709"/>
      <c r="D51" s="138" t="s">
        <v>99</v>
      </c>
      <c r="E51" s="146">
        <v>35000</v>
      </c>
      <c r="F51" s="147">
        <v>33636.550000000003</v>
      </c>
      <c r="G51" s="147"/>
      <c r="H51" s="147"/>
      <c r="I51" s="77"/>
      <c r="J51" s="846"/>
      <c r="K51" s="847"/>
      <c r="L51" s="848"/>
      <c r="M51" s="132"/>
      <c r="N51" s="133"/>
      <c r="O51" s="133"/>
    </row>
    <row r="52" spans="1:15" ht="20.45" customHeight="1" x14ac:dyDescent="0.25">
      <c r="A52" s="90"/>
      <c r="B52" s="124" t="s">
        <v>100</v>
      </c>
      <c r="C52" s="124"/>
      <c r="D52" s="148"/>
      <c r="E52" s="88">
        <f>E53+E64</f>
        <v>3083625.6300000004</v>
      </c>
      <c r="F52" s="88">
        <f>F53+F64</f>
        <v>2881185.8600000003</v>
      </c>
      <c r="G52" s="88">
        <f>G53+G64</f>
        <v>0</v>
      </c>
      <c r="H52" s="88">
        <f>H53+H64</f>
        <v>0</v>
      </c>
      <c r="I52" s="77"/>
      <c r="J52" s="89"/>
      <c r="K52" s="89">
        <v>926</v>
      </c>
      <c r="L52" s="90"/>
      <c r="M52" s="91"/>
      <c r="N52" s="92">
        <f>N53</f>
        <v>100000</v>
      </c>
      <c r="O52" s="92">
        <f>O53</f>
        <v>100000</v>
      </c>
    </row>
    <row r="53" spans="1:15" ht="20.45" customHeight="1" x14ac:dyDescent="0.25">
      <c r="A53" s="118"/>
      <c r="B53" s="118"/>
      <c r="C53" s="118" t="s">
        <v>101</v>
      </c>
      <c r="D53" s="149"/>
      <c r="E53" s="120">
        <f>E56+E54</f>
        <v>3066647.7</v>
      </c>
      <c r="F53" s="120">
        <f>F56+F54</f>
        <v>2864769.99</v>
      </c>
      <c r="G53" s="120">
        <f>G56+G54</f>
        <v>0</v>
      </c>
      <c r="H53" s="120">
        <f>H56+H54</f>
        <v>0</v>
      </c>
      <c r="I53" s="77"/>
      <c r="J53" s="93"/>
      <c r="K53" s="93"/>
      <c r="L53" s="93">
        <v>92601</v>
      </c>
      <c r="M53" s="15"/>
      <c r="N53" s="95">
        <f>N54</f>
        <v>100000</v>
      </c>
      <c r="O53" s="95">
        <f>O54</f>
        <v>100000</v>
      </c>
    </row>
    <row r="54" spans="1:15" ht="20.45" customHeight="1" x14ac:dyDescent="0.25">
      <c r="A54" s="96"/>
      <c r="B54" s="96"/>
      <c r="C54" s="96"/>
      <c r="D54" s="97" t="s">
        <v>59</v>
      </c>
      <c r="E54" s="98">
        <f>E55</f>
        <v>2200000</v>
      </c>
      <c r="F54" s="98">
        <f>F55</f>
        <v>2200000</v>
      </c>
      <c r="G54" s="98">
        <f>G55</f>
        <v>0</v>
      </c>
      <c r="H54" s="98">
        <f>H55</f>
        <v>0</v>
      </c>
      <c r="I54" s="77"/>
      <c r="J54" s="96"/>
      <c r="K54" s="96"/>
      <c r="L54" s="96"/>
      <c r="M54" s="97">
        <v>2710</v>
      </c>
      <c r="N54" s="99">
        <v>100000</v>
      </c>
      <c r="O54" s="99">
        <v>100000</v>
      </c>
    </row>
    <row r="55" spans="1:15" ht="47.45" customHeight="1" x14ac:dyDescent="0.25">
      <c r="A55" s="707" t="s">
        <v>0</v>
      </c>
      <c r="B55" s="708"/>
      <c r="C55" s="709"/>
      <c r="D55" s="150" t="s">
        <v>102</v>
      </c>
      <c r="E55" s="104">
        <v>2200000</v>
      </c>
      <c r="F55" s="104">
        <v>2200000</v>
      </c>
      <c r="G55" s="104"/>
      <c r="H55" s="104"/>
      <c r="I55" s="77"/>
      <c r="J55" s="705" t="s">
        <v>103</v>
      </c>
      <c r="K55" s="705"/>
      <c r="L55" s="705"/>
      <c r="M55" s="853" t="s">
        <v>104</v>
      </c>
      <c r="N55" s="854">
        <v>100000</v>
      </c>
      <c r="O55" s="854">
        <v>100000</v>
      </c>
    </row>
    <row r="56" spans="1:15" ht="20.45" customHeight="1" x14ac:dyDescent="0.25">
      <c r="A56" s="96"/>
      <c r="B56" s="96"/>
      <c r="C56" s="96"/>
      <c r="D56" s="97" t="s">
        <v>105</v>
      </c>
      <c r="E56" s="98">
        <f>E58+E59+E60+E63+E61+E62+E57</f>
        <v>866647.7</v>
      </c>
      <c r="F56" s="98">
        <f>F58+F59+F60+F63+F61+F62+F57</f>
        <v>664769.99</v>
      </c>
      <c r="G56" s="98">
        <f>G58+G59+G60+G63+G61+G62+G57</f>
        <v>0</v>
      </c>
      <c r="H56" s="98">
        <f>H58+H59+H60+H63+H61+H62+H57</f>
        <v>0</v>
      </c>
      <c r="I56" s="77"/>
      <c r="J56" s="705"/>
      <c r="K56" s="705"/>
      <c r="L56" s="705"/>
      <c r="M56" s="853"/>
      <c r="N56" s="854"/>
      <c r="O56" s="854"/>
    </row>
    <row r="57" spans="1:15" ht="27.6" customHeight="1" x14ac:dyDescent="0.25">
      <c r="A57" s="707" t="s">
        <v>0</v>
      </c>
      <c r="B57" s="708"/>
      <c r="C57" s="709"/>
      <c r="D57" s="150" t="s">
        <v>106</v>
      </c>
      <c r="E57" s="104">
        <v>50000</v>
      </c>
      <c r="F57" s="104">
        <v>50000</v>
      </c>
      <c r="G57" s="104"/>
      <c r="H57" s="104"/>
      <c r="I57" s="77"/>
      <c r="J57" s="151"/>
      <c r="K57" s="152"/>
      <c r="L57" s="153"/>
      <c r="M57" s="154"/>
      <c r="N57" s="155"/>
      <c r="O57" s="155"/>
    </row>
    <row r="58" spans="1:15" ht="39.6" customHeight="1" x14ac:dyDescent="0.25">
      <c r="A58" s="707" t="s">
        <v>1</v>
      </c>
      <c r="B58" s="708"/>
      <c r="C58" s="709"/>
      <c r="D58" s="134" t="s">
        <v>107</v>
      </c>
      <c r="E58" s="104">
        <v>200000</v>
      </c>
      <c r="F58" s="104">
        <v>0</v>
      </c>
      <c r="G58" s="104"/>
      <c r="H58" s="104"/>
      <c r="I58" s="77"/>
      <c r="J58" s="849"/>
      <c r="K58" s="849"/>
      <c r="L58" s="849"/>
      <c r="M58" s="132"/>
      <c r="N58" s="133"/>
      <c r="O58" s="133"/>
    </row>
    <row r="59" spans="1:15" ht="27.6" customHeight="1" x14ac:dyDescent="0.25">
      <c r="A59" s="707" t="s">
        <v>2</v>
      </c>
      <c r="B59" s="708"/>
      <c r="C59" s="709"/>
      <c r="D59" s="134" t="s">
        <v>108</v>
      </c>
      <c r="E59" s="104">
        <v>220000</v>
      </c>
      <c r="F59" s="104">
        <v>218160</v>
      </c>
      <c r="G59" s="104"/>
      <c r="H59" s="104"/>
      <c r="I59" s="77"/>
      <c r="J59" s="849"/>
      <c r="K59" s="849"/>
      <c r="L59" s="849"/>
      <c r="M59" s="132"/>
      <c r="N59" s="133"/>
      <c r="O59" s="133"/>
    </row>
    <row r="60" spans="1:15" ht="27.6" customHeight="1" x14ac:dyDescent="0.25">
      <c r="A60" s="707" t="s">
        <v>3</v>
      </c>
      <c r="B60" s="708"/>
      <c r="C60" s="709"/>
      <c r="D60" s="134" t="s">
        <v>109</v>
      </c>
      <c r="E60" s="104">
        <v>36647.699999999997</v>
      </c>
      <c r="F60" s="104">
        <v>36647.699999999997</v>
      </c>
      <c r="G60" s="104"/>
      <c r="H60" s="104"/>
      <c r="I60" s="77"/>
      <c r="J60" s="849"/>
      <c r="K60" s="849"/>
      <c r="L60" s="849"/>
      <c r="M60" s="132"/>
      <c r="N60" s="133"/>
      <c r="O60" s="133"/>
    </row>
    <row r="61" spans="1:15" ht="27.6" customHeight="1" x14ac:dyDescent="0.25">
      <c r="A61" s="707" t="s">
        <v>4</v>
      </c>
      <c r="B61" s="708"/>
      <c r="C61" s="709"/>
      <c r="D61" s="134" t="s">
        <v>110</v>
      </c>
      <c r="E61" s="104">
        <v>60000</v>
      </c>
      <c r="F61" s="104">
        <v>59962.29</v>
      </c>
      <c r="G61" s="104"/>
      <c r="H61" s="104"/>
      <c r="I61" s="77"/>
      <c r="J61" s="849"/>
      <c r="K61" s="849"/>
      <c r="L61" s="849"/>
      <c r="M61" s="132"/>
      <c r="N61" s="133"/>
      <c r="O61" s="133"/>
    </row>
    <row r="62" spans="1:15" ht="27.6" customHeight="1" x14ac:dyDescent="0.25">
      <c r="A62" s="707" t="s">
        <v>5</v>
      </c>
      <c r="B62" s="708"/>
      <c r="C62" s="709"/>
      <c r="D62" s="134" t="s">
        <v>111</v>
      </c>
      <c r="E62" s="104">
        <v>300000</v>
      </c>
      <c r="F62" s="104">
        <v>300000</v>
      </c>
      <c r="G62" s="104"/>
      <c r="H62" s="104"/>
      <c r="I62" s="77"/>
      <c r="J62" s="849"/>
      <c r="K62" s="849"/>
      <c r="L62" s="849"/>
      <c r="M62" s="132"/>
      <c r="N62" s="133"/>
      <c r="O62" s="133"/>
    </row>
    <row r="63" spans="1:15" ht="27.6" customHeight="1" x14ac:dyDescent="0.25">
      <c r="A63" s="707" t="s">
        <v>6</v>
      </c>
      <c r="B63" s="708"/>
      <c r="C63" s="709"/>
      <c r="D63" s="156" t="s">
        <v>112</v>
      </c>
      <c r="E63" s="104">
        <v>0</v>
      </c>
      <c r="F63" s="104"/>
      <c r="G63" s="104"/>
      <c r="H63" s="104"/>
      <c r="I63" s="77"/>
      <c r="J63" s="849"/>
      <c r="K63" s="849"/>
      <c r="L63" s="849"/>
      <c r="M63" s="132"/>
      <c r="N63" s="133"/>
      <c r="O63" s="133"/>
    </row>
    <row r="64" spans="1:15" ht="17.45" customHeight="1" x14ac:dyDescent="0.25">
      <c r="A64" s="118"/>
      <c r="B64" s="118"/>
      <c r="C64" s="118" t="s">
        <v>113</v>
      </c>
      <c r="D64" s="149"/>
      <c r="E64" s="120">
        <f t="shared" ref="E64:H65" si="2">E65</f>
        <v>16977.93</v>
      </c>
      <c r="F64" s="120">
        <f t="shared" si="2"/>
        <v>16415.87</v>
      </c>
      <c r="G64" s="120">
        <f t="shared" si="2"/>
        <v>0</v>
      </c>
      <c r="H64" s="120">
        <f t="shared" si="2"/>
        <v>0</v>
      </c>
      <c r="I64" s="77"/>
      <c r="J64" s="849"/>
      <c r="K64" s="849"/>
      <c r="L64" s="849"/>
      <c r="M64" s="132"/>
      <c r="N64" s="133"/>
      <c r="O64" s="133"/>
    </row>
    <row r="65" spans="1:15" ht="17.45" customHeight="1" x14ac:dyDescent="0.25">
      <c r="A65" s="96"/>
      <c r="B65" s="96"/>
      <c r="C65" s="96"/>
      <c r="D65" s="97" t="s">
        <v>114</v>
      </c>
      <c r="E65" s="98">
        <f t="shared" si="2"/>
        <v>16977.93</v>
      </c>
      <c r="F65" s="98">
        <f t="shared" si="2"/>
        <v>16415.87</v>
      </c>
      <c r="G65" s="98">
        <f t="shared" si="2"/>
        <v>0</v>
      </c>
      <c r="H65" s="98">
        <f t="shared" si="2"/>
        <v>0</v>
      </c>
      <c r="I65" s="77"/>
      <c r="J65" s="849"/>
      <c r="K65" s="849"/>
      <c r="L65" s="849"/>
      <c r="M65" s="132"/>
      <c r="N65" s="133"/>
      <c r="O65" s="133"/>
    </row>
    <row r="66" spans="1:15" ht="27" customHeight="1" x14ac:dyDescent="0.25">
      <c r="A66" s="707" t="s">
        <v>0</v>
      </c>
      <c r="B66" s="708"/>
      <c r="C66" s="709"/>
      <c r="D66" s="157" t="s">
        <v>115</v>
      </c>
      <c r="E66" s="139">
        <v>16977.93</v>
      </c>
      <c r="F66" s="139">
        <v>16415.87</v>
      </c>
      <c r="G66" s="139"/>
      <c r="H66" s="139"/>
      <c r="I66" s="77"/>
      <c r="J66" s="849"/>
      <c r="K66" s="849"/>
      <c r="L66" s="849"/>
      <c r="M66" s="132"/>
      <c r="N66" s="133"/>
      <c r="O66" s="133"/>
    </row>
    <row r="67" spans="1:15" ht="17.45" customHeight="1" x14ac:dyDescent="0.25">
      <c r="A67" s="90"/>
      <c r="B67" s="158" t="s">
        <v>116</v>
      </c>
      <c r="C67" s="158"/>
      <c r="D67" s="148"/>
      <c r="E67" s="88">
        <f t="shared" ref="E67:H69" si="3">E68</f>
        <v>150000</v>
      </c>
      <c r="F67" s="88">
        <f t="shared" si="3"/>
        <v>147165.5</v>
      </c>
      <c r="G67" s="88">
        <f t="shared" si="3"/>
        <v>0</v>
      </c>
      <c r="H67" s="88">
        <f t="shared" si="3"/>
        <v>0</v>
      </c>
      <c r="I67" s="77"/>
      <c r="J67" s="849"/>
      <c r="K67" s="849"/>
      <c r="L67" s="849"/>
      <c r="M67" s="132"/>
      <c r="N67" s="133"/>
      <c r="O67" s="133"/>
    </row>
    <row r="68" spans="1:15" ht="17.45" customHeight="1" x14ac:dyDescent="0.25">
      <c r="A68" s="118"/>
      <c r="B68" s="118"/>
      <c r="C68" s="118" t="s">
        <v>117</v>
      </c>
      <c r="D68" s="149"/>
      <c r="E68" s="120">
        <f t="shared" si="3"/>
        <v>150000</v>
      </c>
      <c r="F68" s="120">
        <f t="shared" si="3"/>
        <v>147165.5</v>
      </c>
      <c r="G68" s="120">
        <f t="shared" si="3"/>
        <v>0</v>
      </c>
      <c r="H68" s="120">
        <f t="shared" si="3"/>
        <v>0</v>
      </c>
      <c r="I68" s="77"/>
      <c r="J68" s="849"/>
      <c r="K68" s="849"/>
      <c r="L68" s="849"/>
      <c r="M68" s="132"/>
      <c r="N68" s="133"/>
      <c r="O68" s="133"/>
    </row>
    <row r="69" spans="1:15" ht="17.45" customHeight="1" x14ac:dyDescent="0.25">
      <c r="A69" s="96"/>
      <c r="B69" s="96"/>
      <c r="C69" s="96"/>
      <c r="D69" s="97" t="s">
        <v>61</v>
      </c>
      <c r="E69" s="98">
        <f t="shared" si="3"/>
        <v>150000</v>
      </c>
      <c r="F69" s="98">
        <f t="shared" si="3"/>
        <v>147165.5</v>
      </c>
      <c r="G69" s="98">
        <f t="shared" si="3"/>
        <v>0</v>
      </c>
      <c r="H69" s="98">
        <f t="shared" si="3"/>
        <v>0</v>
      </c>
      <c r="I69" s="77"/>
      <c r="J69" s="849"/>
      <c r="K69" s="849"/>
      <c r="L69" s="849"/>
      <c r="M69" s="132"/>
      <c r="N69" s="133"/>
      <c r="O69" s="133"/>
    </row>
    <row r="70" spans="1:15" ht="47.45" customHeight="1" x14ac:dyDescent="0.25">
      <c r="A70" s="707" t="s">
        <v>0</v>
      </c>
      <c r="B70" s="708"/>
      <c r="C70" s="709"/>
      <c r="D70" s="159" t="s">
        <v>118</v>
      </c>
      <c r="E70" s="139">
        <v>150000</v>
      </c>
      <c r="F70" s="139">
        <v>147165.5</v>
      </c>
      <c r="G70" s="139"/>
      <c r="H70" s="139"/>
      <c r="I70" s="77"/>
      <c r="J70" s="849"/>
      <c r="K70" s="849"/>
      <c r="L70" s="849"/>
      <c r="M70" s="132"/>
      <c r="N70" s="133"/>
      <c r="O70" s="133"/>
    </row>
    <row r="71" spans="1:15" ht="18" customHeight="1" x14ac:dyDescent="0.25">
      <c r="A71" s="90"/>
      <c r="B71" s="124" t="s">
        <v>119</v>
      </c>
      <c r="C71" s="124"/>
      <c r="D71" s="148"/>
      <c r="E71" s="160">
        <f t="shared" ref="E71:H73" si="4">E72</f>
        <v>2640000</v>
      </c>
      <c r="F71" s="160">
        <f t="shared" si="4"/>
        <v>2639889.4700000002</v>
      </c>
      <c r="G71" s="160">
        <f t="shared" si="4"/>
        <v>0</v>
      </c>
      <c r="H71" s="160">
        <f t="shared" si="4"/>
        <v>0</v>
      </c>
      <c r="I71" s="77"/>
      <c r="J71" s="849"/>
      <c r="K71" s="849"/>
      <c r="L71" s="849"/>
      <c r="M71" s="132"/>
      <c r="N71" s="133"/>
      <c r="O71" s="133"/>
    </row>
    <row r="72" spans="1:15" ht="18" customHeight="1" x14ac:dyDescent="0.25">
      <c r="A72" s="118"/>
      <c r="B72" s="118"/>
      <c r="C72" s="118" t="s">
        <v>120</v>
      </c>
      <c r="D72" s="149"/>
      <c r="E72" s="120">
        <f t="shared" si="4"/>
        <v>2640000</v>
      </c>
      <c r="F72" s="120">
        <f t="shared" si="4"/>
        <v>2639889.4700000002</v>
      </c>
      <c r="G72" s="120">
        <f t="shared" si="4"/>
        <v>0</v>
      </c>
      <c r="H72" s="120">
        <f t="shared" si="4"/>
        <v>0</v>
      </c>
      <c r="I72" s="77"/>
      <c r="J72" s="849"/>
      <c r="K72" s="849"/>
      <c r="L72" s="849"/>
      <c r="M72" s="132"/>
      <c r="N72" s="133"/>
      <c r="O72" s="133"/>
    </row>
    <row r="73" spans="1:15" ht="18" customHeight="1" x14ac:dyDescent="0.25">
      <c r="A73" s="96"/>
      <c r="B73" s="96"/>
      <c r="C73" s="96"/>
      <c r="D73" s="97" t="s">
        <v>59</v>
      </c>
      <c r="E73" s="98">
        <f t="shared" si="4"/>
        <v>2640000</v>
      </c>
      <c r="F73" s="98">
        <f t="shared" si="4"/>
        <v>2639889.4700000002</v>
      </c>
      <c r="G73" s="98">
        <f t="shared" si="4"/>
        <v>0</v>
      </c>
      <c r="H73" s="98">
        <f t="shared" si="4"/>
        <v>0</v>
      </c>
      <c r="I73" s="77"/>
      <c r="J73" s="849"/>
      <c r="K73" s="849"/>
      <c r="L73" s="849"/>
      <c r="M73" s="132"/>
      <c r="N73" s="133"/>
      <c r="O73" s="133"/>
    </row>
    <row r="74" spans="1:15" ht="47.45" customHeight="1" x14ac:dyDescent="0.25">
      <c r="A74" s="705" t="s">
        <v>0</v>
      </c>
      <c r="B74" s="705"/>
      <c r="C74" s="705"/>
      <c r="D74" s="161" t="s">
        <v>121</v>
      </c>
      <c r="E74" s="162">
        <v>2640000</v>
      </c>
      <c r="F74" s="162">
        <v>2639889.4700000002</v>
      </c>
      <c r="G74" s="162"/>
      <c r="H74" s="162"/>
      <c r="I74" s="77"/>
      <c r="J74" s="849"/>
      <c r="K74" s="849"/>
      <c r="L74" s="849"/>
      <c r="M74" s="132"/>
      <c r="N74" s="133"/>
      <c r="O74" s="133"/>
    </row>
    <row r="77" spans="1:15" ht="51" customHeight="1" thickBot="1" x14ac:dyDescent="0.3">
      <c r="A77" s="71" t="s">
        <v>156</v>
      </c>
      <c r="B77" s="72"/>
      <c r="C77" s="73"/>
      <c r="D77" s="74"/>
      <c r="E77" s="75"/>
      <c r="F77" s="76"/>
      <c r="G77" s="256" t="s">
        <v>207</v>
      </c>
      <c r="H77" s="341" t="s">
        <v>191</v>
      </c>
      <c r="I77" s="77"/>
      <c r="J77" s="803" t="s">
        <v>157</v>
      </c>
      <c r="K77" s="804"/>
      <c r="L77" s="804"/>
      <c r="M77" s="804"/>
      <c r="N77" s="804"/>
      <c r="O77" s="805"/>
    </row>
    <row r="78" spans="1:15" ht="18.75" x14ac:dyDescent="0.25">
      <c r="A78" s="166">
        <v>2021</v>
      </c>
      <c r="B78" s="167"/>
      <c r="C78" s="80"/>
      <c r="D78" s="81"/>
      <c r="E78" s="82">
        <f>E79+E83+E123+E151+E166+E172+E105+E159</f>
        <v>7564929.6199999992</v>
      </c>
      <c r="F78" s="82">
        <f>F79+F83+F123+F151+F166+F172+F105+F159</f>
        <v>6187032.1899999995</v>
      </c>
      <c r="G78" s="82">
        <f>G79+G83+G123+G151+G166+G172+G105+G159</f>
        <v>71955</v>
      </c>
      <c r="H78" s="82">
        <f>H79+H83+H123+H151+H166+H172+H105+H159</f>
        <v>7995</v>
      </c>
      <c r="I78" s="83"/>
      <c r="J78" s="166">
        <v>2021</v>
      </c>
      <c r="K78" s="79"/>
      <c r="L78" s="80"/>
      <c r="M78" s="84"/>
      <c r="N78" s="85">
        <f>N79+N93+N98+N105+N120+N127</f>
        <v>8468364.4399999995</v>
      </c>
      <c r="O78" s="85">
        <f>O79+O93+O98+O105+O120+O127</f>
        <v>6276805.0199999996</v>
      </c>
    </row>
    <row r="79" spans="1:15" x14ac:dyDescent="0.25">
      <c r="A79" s="86"/>
      <c r="B79" s="87" t="s">
        <v>63</v>
      </c>
      <c r="C79" s="87"/>
      <c r="D79" s="87"/>
      <c r="E79" s="88">
        <f t="shared" ref="E79:H81" si="5">E80</f>
        <v>190000</v>
      </c>
      <c r="F79" s="88">
        <f t="shared" si="5"/>
        <v>0</v>
      </c>
      <c r="G79" s="88">
        <f t="shared" si="5"/>
        <v>0</v>
      </c>
      <c r="H79" s="88">
        <f t="shared" si="5"/>
        <v>0</v>
      </c>
      <c r="I79" s="77"/>
      <c r="J79" s="89"/>
      <c r="K79" s="89">
        <v>600</v>
      </c>
      <c r="L79" s="90"/>
      <c r="M79" s="91"/>
      <c r="N79" s="92">
        <f>N80</f>
        <v>3582620.94</v>
      </c>
      <c r="O79" s="92">
        <f>O80</f>
        <v>2497993.29</v>
      </c>
    </row>
    <row r="80" spans="1:15" x14ac:dyDescent="0.25">
      <c r="A80" s="93"/>
      <c r="B80" s="93"/>
      <c r="C80" s="93" t="s">
        <v>64</v>
      </c>
      <c r="D80" s="3"/>
      <c r="E80" s="94">
        <f t="shared" si="5"/>
        <v>190000</v>
      </c>
      <c r="F80" s="94">
        <f t="shared" si="5"/>
        <v>0</v>
      </c>
      <c r="G80" s="94">
        <f t="shared" si="5"/>
        <v>0</v>
      </c>
      <c r="H80" s="94">
        <f t="shared" si="5"/>
        <v>0</v>
      </c>
      <c r="I80" s="77"/>
      <c r="J80" s="93"/>
      <c r="K80" s="93"/>
      <c r="L80" s="93">
        <v>60014</v>
      </c>
      <c r="M80" s="15"/>
      <c r="N80" s="95">
        <f>N81+N83+N88+N91</f>
        <v>3582620.94</v>
      </c>
      <c r="O80" s="95">
        <f>O81+O83+O88+O91</f>
        <v>2497993.29</v>
      </c>
    </row>
    <row r="81" spans="1:16" x14ac:dyDescent="0.25">
      <c r="A81" s="96"/>
      <c r="B81" s="96"/>
      <c r="C81" s="96"/>
      <c r="D81" s="97" t="s">
        <v>61</v>
      </c>
      <c r="E81" s="98">
        <f t="shared" si="5"/>
        <v>190000</v>
      </c>
      <c r="F81" s="98">
        <f t="shared" si="5"/>
        <v>0</v>
      </c>
      <c r="G81" s="98">
        <f t="shared" si="5"/>
        <v>0</v>
      </c>
      <c r="H81" s="98">
        <f t="shared" si="5"/>
        <v>0</v>
      </c>
      <c r="I81" s="77"/>
      <c r="J81" s="96"/>
      <c r="K81" s="96"/>
      <c r="L81" s="96"/>
      <c r="M81" s="97">
        <v>2710</v>
      </c>
      <c r="N81" s="99">
        <f>N82</f>
        <v>31700</v>
      </c>
      <c r="O81" s="99">
        <f>O82</f>
        <v>0</v>
      </c>
    </row>
    <row r="82" spans="1:16" ht="42.6" customHeight="1" x14ac:dyDescent="0.25">
      <c r="A82" s="100" t="s">
        <v>0</v>
      </c>
      <c r="B82" s="101"/>
      <c r="C82" s="102"/>
      <c r="D82" s="103" t="s">
        <v>183</v>
      </c>
      <c r="E82" s="104">
        <v>190000</v>
      </c>
      <c r="F82" s="104">
        <v>0</v>
      </c>
      <c r="G82" s="104"/>
      <c r="H82" s="104"/>
      <c r="I82" s="77"/>
      <c r="J82" s="806" t="s">
        <v>0</v>
      </c>
      <c r="K82" s="807"/>
      <c r="L82" s="808"/>
      <c r="M82" s="105" t="s">
        <v>166</v>
      </c>
      <c r="N82" s="231">
        <v>31700</v>
      </c>
      <c r="O82" s="106">
        <v>0</v>
      </c>
      <c r="P82" s="183" t="s">
        <v>167</v>
      </c>
    </row>
    <row r="83" spans="1:16" x14ac:dyDescent="0.25">
      <c r="A83" s="86"/>
      <c r="B83" s="87" t="s">
        <v>66</v>
      </c>
      <c r="C83" s="87"/>
      <c r="D83" s="87"/>
      <c r="E83" s="88">
        <f>E84</f>
        <v>724978</v>
      </c>
      <c r="F83" s="88">
        <f>F84</f>
        <v>588320.12</v>
      </c>
      <c r="G83" s="88">
        <f>G84</f>
        <v>71955</v>
      </c>
      <c r="H83" s="88">
        <f>H84</f>
        <v>7995</v>
      </c>
      <c r="I83" s="77"/>
      <c r="J83" s="96"/>
      <c r="K83" s="96"/>
      <c r="L83" s="96"/>
      <c r="M83" s="97">
        <v>6300</v>
      </c>
      <c r="N83" s="99">
        <f>SUM(N84:N87)</f>
        <v>200000</v>
      </c>
      <c r="O83" s="99">
        <f>SUM(O84:O87)</f>
        <v>0</v>
      </c>
    </row>
    <row r="84" spans="1:16" ht="15.6" customHeight="1" x14ac:dyDescent="0.25">
      <c r="A84" s="93"/>
      <c r="B84" s="93"/>
      <c r="C84" s="93" t="s">
        <v>67</v>
      </c>
      <c r="D84" s="3"/>
      <c r="E84" s="94">
        <f>E85+E100</f>
        <v>724978</v>
      </c>
      <c r="F84" s="94">
        <f>F85+F100</f>
        <v>588320.12</v>
      </c>
      <c r="G84" s="94">
        <f>G85+G100</f>
        <v>71955</v>
      </c>
      <c r="H84" s="94">
        <f>H85+H100</f>
        <v>7995</v>
      </c>
      <c r="I84" s="77"/>
      <c r="J84" s="811" t="s">
        <v>0</v>
      </c>
      <c r="K84" s="812"/>
      <c r="L84" s="813"/>
      <c r="M84" s="809" t="s">
        <v>154</v>
      </c>
      <c r="N84" s="817">
        <v>82410</v>
      </c>
      <c r="O84" s="788">
        <v>0</v>
      </c>
    </row>
    <row r="85" spans="1:16" x14ac:dyDescent="0.25">
      <c r="A85" s="96"/>
      <c r="B85" s="96"/>
      <c r="C85" s="96"/>
      <c r="D85" s="108" t="s">
        <v>59</v>
      </c>
      <c r="E85" s="98">
        <f>SUM(E86:E99)</f>
        <v>614131</v>
      </c>
      <c r="F85" s="98">
        <f>SUM(F86:F99)</f>
        <v>496063.97</v>
      </c>
      <c r="G85" s="98">
        <f>SUM(G86:G99)</f>
        <v>71955</v>
      </c>
      <c r="H85" s="98">
        <f>SUM(H86:H99)</f>
        <v>7995</v>
      </c>
      <c r="I85" s="77"/>
      <c r="J85" s="814"/>
      <c r="K85" s="815"/>
      <c r="L85" s="816"/>
      <c r="M85" s="810"/>
      <c r="N85" s="818"/>
      <c r="O85" s="789"/>
    </row>
    <row r="86" spans="1:16" ht="16.149999999999999" customHeight="1" x14ac:dyDescent="0.25">
      <c r="A86" s="790" t="s">
        <v>0</v>
      </c>
      <c r="B86" s="790"/>
      <c r="C86" s="790"/>
      <c r="D86" s="793" t="s">
        <v>122</v>
      </c>
      <c r="E86" s="794">
        <v>84131</v>
      </c>
      <c r="F86" s="795">
        <v>84130.82</v>
      </c>
      <c r="G86" s="718"/>
      <c r="H86" s="718"/>
      <c r="I86" s="77"/>
      <c r="J86" s="811" t="s">
        <v>1</v>
      </c>
      <c r="K86" s="812"/>
      <c r="L86" s="813"/>
      <c r="M86" s="809" t="s">
        <v>153</v>
      </c>
      <c r="N86" s="817">
        <v>117590</v>
      </c>
      <c r="O86" s="788">
        <v>0</v>
      </c>
    </row>
    <row r="87" spans="1:16" ht="14.45" customHeight="1" x14ac:dyDescent="0.25">
      <c r="A87" s="791"/>
      <c r="B87" s="791"/>
      <c r="C87" s="791"/>
      <c r="D87" s="793"/>
      <c r="E87" s="794"/>
      <c r="F87" s="796"/>
      <c r="G87" s="718"/>
      <c r="H87" s="718"/>
      <c r="I87" s="77"/>
      <c r="J87" s="814"/>
      <c r="K87" s="815"/>
      <c r="L87" s="816"/>
      <c r="M87" s="810"/>
      <c r="N87" s="818"/>
      <c r="O87" s="789"/>
    </row>
    <row r="88" spans="1:16" x14ac:dyDescent="0.25">
      <c r="A88" s="792"/>
      <c r="B88" s="792"/>
      <c r="C88" s="792"/>
      <c r="D88" s="793"/>
      <c r="E88" s="794"/>
      <c r="F88" s="797"/>
      <c r="G88" s="718"/>
      <c r="H88" s="718"/>
      <c r="I88" s="77"/>
      <c r="J88" s="96"/>
      <c r="K88" s="96"/>
      <c r="L88" s="96"/>
      <c r="M88" s="97">
        <v>6350</v>
      </c>
      <c r="N88" s="99">
        <f>SUM(N89:N90)</f>
        <v>2459776.94</v>
      </c>
      <c r="O88" s="99">
        <f>SUM(O89:O90)</f>
        <v>1606849.29</v>
      </c>
    </row>
    <row r="89" spans="1:16" ht="25.5" x14ac:dyDescent="0.25">
      <c r="A89" s="730" t="s">
        <v>1</v>
      </c>
      <c r="B89" s="730"/>
      <c r="C89" s="730"/>
      <c r="D89" s="798" t="s">
        <v>123</v>
      </c>
      <c r="E89" s="724">
        <v>300000</v>
      </c>
      <c r="F89" s="800">
        <v>291491.55</v>
      </c>
      <c r="G89" s="719"/>
      <c r="H89" s="719"/>
      <c r="I89" s="77"/>
      <c r="J89" s="806" t="s">
        <v>0</v>
      </c>
      <c r="K89" s="807"/>
      <c r="L89" s="808"/>
      <c r="M89" s="110" t="s">
        <v>172</v>
      </c>
      <c r="N89" s="106">
        <f>2459776.94-N90</f>
        <v>2402241.9699999997</v>
      </c>
      <c r="O89" s="106">
        <v>1549314.32</v>
      </c>
    </row>
    <row r="90" spans="1:16" ht="42" customHeight="1" x14ac:dyDescent="0.25">
      <c r="A90" s="730"/>
      <c r="B90" s="730"/>
      <c r="C90" s="730"/>
      <c r="D90" s="799"/>
      <c r="E90" s="725"/>
      <c r="F90" s="801"/>
      <c r="G90" s="719"/>
      <c r="H90" s="719"/>
      <c r="I90" s="77"/>
      <c r="J90" s="859" t="s">
        <v>1</v>
      </c>
      <c r="K90" s="807"/>
      <c r="L90" s="808"/>
      <c r="M90" s="223" t="s">
        <v>164</v>
      </c>
      <c r="N90" s="106">
        <v>57534.97</v>
      </c>
      <c r="O90" s="106">
        <v>57534.97</v>
      </c>
    </row>
    <row r="91" spans="1:16" x14ac:dyDescent="0.25">
      <c r="A91" s="732" t="s">
        <v>2</v>
      </c>
      <c r="B91" s="733"/>
      <c r="C91" s="777"/>
      <c r="D91" s="779" t="s">
        <v>124</v>
      </c>
      <c r="E91" s="781">
        <v>70000</v>
      </c>
      <c r="F91" s="783">
        <v>47010.6</v>
      </c>
      <c r="G91" s="720"/>
      <c r="H91" s="720"/>
      <c r="I91" s="77"/>
      <c r="J91" s="198"/>
      <c r="K91" s="199"/>
      <c r="L91" s="200"/>
      <c r="M91" s="97">
        <v>6359</v>
      </c>
      <c r="N91" s="99">
        <f>N92</f>
        <v>891144</v>
      </c>
      <c r="O91" s="99">
        <f>O92</f>
        <v>891144</v>
      </c>
    </row>
    <row r="92" spans="1:16" ht="38.25" x14ac:dyDescent="0.25">
      <c r="A92" s="735"/>
      <c r="B92" s="736"/>
      <c r="C92" s="778"/>
      <c r="D92" s="780"/>
      <c r="E92" s="782"/>
      <c r="F92" s="784"/>
      <c r="G92" s="720"/>
      <c r="H92" s="720"/>
      <c r="I92" s="77"/>
      <c r="J92" s="806" t="s">
        <v>0</v>
      </c>
      <c r="K92" s="807"/>
      <c r="L92" s="808"/>
      <c r="M92" s="110" t="s">
        <v>171</v>
      </c>
      <c r="N92" s="106">
        <v>891144</v>
      </c>
      <c r="O92" s="106">
        <v>891144</v>
      </c>
    </row>
    <row r="93" spans="1:16" x14ac:dyDescent="0.25">
      <c r="A93" s="732" t="s">
        <v>3</v>
      </c>
      <c r="B93" s="733"/>
      <c r="C93" s="777"/>
      <c r="D93" s="779" t="s">
        <v>72</v>
      </c>
      <c r="E93" s="721">
        <v>2000</v>
      </c>
      <c r="F93" s="710">
        <v>1476</v>
      </c>
      <c r="G93" s="710"/>
      <c r="H93" s="710"/>
      <c r="I93" s="77"/>
      <c r="J93" s="89"/>
      <c r="K93" s="89">
        <v>750</v>
      </c>
      <c r="L93" s="90"/>
      <c r="M93" s="91"/>
      <c r="N93" s="92">
        <f t="shared" ref="N93:O95" si="6">N94</f>
        <v>341678.11</v>
      </c>
      <c r="O93" s="92">
        <f t="shared" si="6"/>
        <v>341678.11</v>
      </c>
    </row>
    <row r="94" spans="1:16" x14ac:dyDescent="0.25">
      <c r="A94" s="785"/>
      <c r="B94" s="786"/>
      <c r="C94" s="787"/>
      <c r="D94" s="802"/>
      <c r="E94" s="723"/>
      <c r="F94" s="711"/>
      <c r="G94" s="711"/>
      <c r="H94" s="711"/>
      <c r="I94" s="77"/>
      <c r="J94" s="93"/>
      <c r="K94" s="93"/>
      <c r="L94" s="93">
        <v>75020</v>
      </c>
      <c r="M94" s="15"/>
      <c r="N94" s="95">
        <f t="shared" si="6"/>
        <v>341678.11</v>
      </c>
      <c r="O94" s="95">
        <f t="shared" si="6"/>
        <v>341678.11</v>
      </c>
    </row>
    <row r="95" spans="1:16" x14ac:dyDescent="0.25">
      <c r="A95" s="735"/>
      <c r="B95" s="736"/>
      <c r="C95" s="778"/>
      <c r="D95" s="780"/>
      <c r="E95" s="723"/>
      <c r="F95" s="711"/>
      <c r="G95" s="711"/>
      <c r="H95" s="711"/>
      <c r="I95" s="77"/>
      <c r="J95" s="96"/>
      <c r="K95" s="96"/>
      <c r="L95" s="96"/>
      <c r="M95" s="97">
        <v>6257</v>
      </c>
      <c r="N95" s="99">
        <f t="shared" si="6"/>
        <v>341678.11</v>
      </c>
      <c r="O95" s="99">
        <f t="shared" si="6"/>
        <v>341678.11</v>
      </c>
    </row>
    <row r="96" spans="1:16" ht="14.45" customHeight="1" x14ac:dyDescent="0.25">
      <c r="A96" s="746" t="s">
        <v>4</v>
      </c>
      <c r="B96" s="730"/>
      <c r="C96" s="730"/>
      <c r="D96" s="726" t="s">
        <v>152</v>
      </c>
      <c r="E96" s="824">
        <v>100000</v>
      </c>
      <c r="F96" s="714">
        <v>71955</v>
      </c>
      <c r="G96" s="714">
        <v>71955</v>
      </c>
      <c r="H96" s="714">
        <v>7995</v>
      </c>
      <c r="I96" s="77"/>
      <c r="J96" s="730" t="s">
        <v>0</v>
      </c>
      <c r="K96" s="730"/>
      <c r="L96" s="730"/>
      <c r="M96" s="855" t="s">
        <v>178</v>
      </c>
      <c r="N96" s="856">
        <v>341678.11</v>
      </c>
      <c r="O96" s="856">
        <v>341678.11</v>
      </c>
    </row>
    <row r="97" spans="1:17" ht="28.15" customHeight="1" x14ac:dyDescent="0.25">
      <c r="A97" s="730"/>
      <c r="B97" s="730"/>
      <c r="C97" s="730"/>
      <c r="D97" s="727"/>
      <c r="E97" s="825"/>
      <c r="F97" s="715"/>
      <c r="G97" s="715"/>
      <c r="H97" s="715"/>
      <c r="I97" s="77"/>
      <c r="J97" s="730"/>
      <c r="K97" s="730"/>
      <c r="L97" s="730"/>
      <c r="M97" s="855"/>
      <c r="N97" s="856"/>
      <c r="O97" s="856"/>
    </row>
    <row r="98" spans="1:17" ht="16.149999999999999" customHeight="1" x14ac:dyDescent="0.25">
      <c r="A98" s="746" t="s">
        <v>5</v>
      </c>
      <c r="B98" s="730"/>
      <c r="C98" s="730"/>
      <c r="D98" s="726" t="s">
        <v>125</v>
      </c>
      <c r="E98" s="747">
        <v>58000</v>
      </c>
      <c r="F98" s="713">
        <v>0</v>
      </c>
      <c r="G98" s="713"/>
      <c r="H98" s="713"/>
      <c r="I98" s="77"/>
      <c r="J98" s="89"/>
      <c r="K98" s="89">
        <v>754</v>
      </c>
      <c r="L98" s="90"/>
      <c r="M98" s="91"/>
      <c r="N98" s="92">
        <f>N99</f>
        <v>183467</v>
      </c>
      <c r="O98" s="92">
        <f>O99</f>
        <v>183467</v>
      </c>
    </row>
    <row r="99" spans="1:17" x14ac:dyDescent="0.25">
      <c r="A99" s="730"/>
      <c r="B99" s="730"/>
      <c r="C99" s="730"/>
      <c r="D99" s="728"/>
      <c r="E99" s="747"/>
      <c r="F99" s="713"/>
      <c r="G99" s="713"/>
      <c r="H99" s="713"/>
      <c r="I99" s="77"/>
      <c r="J99" s="93"/>
      <c r="K99" s="93"/>
      <c r="L99" s="93">
        <v>75411</v>
      </c>
      <c r="M99" s="15"/>
      <c r="N99" s="95">
        <f>N100</f>
        <v>183467</v>
      </c>
      <c r="O99" s="95">
        <f>O100</f>
        <v>183467</v>
      </c>
    </row>
    <row r="100" spans="1:17" ht="16.149999999999999" customHeight="1" x14ac:dyDescent="0.25">
      <c r="A100" s="96"/>
      <c r="B100" s="96"/>
      <c r="C100" s="96"/>
      <c r="D100" s="97" t="s">
        <v>61</v>
      </c>
      <c r="E100" s="98">
        <f>SUM(E101:E104)</f>
        <v>110847</v>
      </c>
      <c r="F100" s="98">
        <f>SUM(F101:F104)</f>
        <v>92256.15</v>
      </c>
      <c r="G100" s="98">
        <f>SUM(G101:G104)</f>
        <v>0</v>
      </c>
      <c r="H100" s="98">
        <f>SUM(H101:H104)</f>
        <v>0</v>
      </c>
      <c r="I100" s="77"/>
      <c r="J100" s="96"/>
      <c r="K100" s="96"/>
      <c r="L100" s="96"/>
      <c r="M100" s="97">
        <v>6260</v>
      </c>
      <c r="N100" s="99">
        <f>SUM(N101:N103)</f>
        <v>183467</v>
      </c>
      <c r="O100" s="99">
        <f>SUM(O101:O103)</f>
        <v>183467</v>
      </c>
    </row>
    <row r="101" spans="1:17" ht="40.15" customHeight="1" x14ac:dyDescent="0.25">
      <c r="A101" s="765" t="s">
        <v>0</v>
      </c>
      <c r="B101" s="766"/>
      <c r="C101" s="767"/>
      <c r="D101" s="187" t="s">
        <v>126</v>
      </c>
      <c r="E101" s="188">
        <v>31847</v>
      </c>
      <c r="F101" s="188">
        <v>25344.15</v>
      </c>
      <c r="G101" s="188"/>
      <c r="H101" s="188"/>
      <c r="I101" s="77"/>
      <c r="J101" s="100" t="s">
        <v>0</v>
      </c>
      <c r="K101" s="121"/>
      <c r="L101" s="102"/>
      <c r="M101" s="225" t="s">
        <v>179</v>
      </c>
      <c r="N101" s="106">
        <v>125500</v>
      </c>
      <c r="O101" s="106">
        <v>125500</v>
      </c>
    </row>
    <row r="102" spans="1:17" ht="28.9" customHeight="1" x14ac:dyDescent="0.25">
      <c r="A102" s="762" t="s">
        <v>1</v>
      </c>
      <c r="B102" s="763"/>
      <c r="C102" s="764"/>
      <c r="D102" s="189" t="s">
        <v>127</v>
      </c>
      <c r="E102" s="188">
        <v>30000</v>
      </c>
      <c r="F102" s="188">
        <v>27921</v>
      </c>
      <c r="G102" s="188"/>
      <c r="H102" s="188"/>
      <c r="I102" s="77"/>
      <c r="J102" s="857" t="s">
        <v>1</v>
      </c>
      <c r="K102" s="857"/>
      <c r="L102" s="857"/>
      <c r="M102" s="858" t="s">
        <v>168</v>
      </c>
      <c r="N102" s="856">
        <v>57967</v>
      </c>
      <c r="O102" s="856">
        <v>57967</v>
      </c>
    </row>
    <row r="103" spans="1:17" x14ac:dyDescent="0.25">
      <c r="A103" s="765" t="s">
        <v>2</v>
      </c>
      <c r="B103" s="766"/>
      <c r="C103" s="767"/>
      <c r="D103" s="189" t="s">
        <v>128</v>
      </c>
      <c r="E103" s="188">
        <v>10000</v>
      </c>
      <c r="F103" s="188">
        <v>0</v>
      </c>
      <c r="G103" s="188"/>
      <c r="H103" s="188"/>
      <c r="I103" s="77"/>
      <c r="J103" s="857"/>
      <c r="K103" s="857"/>
      <c r="L103" s="857"/>
      <c r="M103" s="858"/>
      <c r="N103" s="856"/>
      <c r="O103" s="856"/>
    </row>
    <row r="104" spans="1:17" ht="37.9" customHeight="1" x14ac:dyDescent="0.25">
      <c r="A104" s="762" t="s">
        <v>3</v>
      </c>
      <c r="B104" s="763"/>
      <c r="C104" s="764"/>
      <c r="D104" s="187" t="s">
        <v>129</v>
      </c>
      <c r="E104" s="188">
        <v>39000</v>
      </c>
      <c r="F104" s="188">
        <v>38991</v>
      </c>
      <c r="G104" s="188"/>
      <c r="H104" s="188"/>
      <c r="I104" s="77"/>
      <c r="J104" s="216"/>
      <c r="K104" s="217"/>
      <c r="L104" s="218"/>
      <c r="M104" s="224"/>
      <c r="N104" s="217"/>
      <c r="O104" s="219"/>
      <c r="Q104" s="331"/>
    </row>
    <row r="105" spans="1:17" ht="16.149999999999999" customHeight="1" x14ac:dyDescent="0.25">
      <c r="A105" s="184"/>
      <c r="B105" s="185" t="s">
        <v>77</v>
      </c>
      <c r="C105" s="185"/>
      <c r="D105" s="186"/>
      <c r="E105" s="349">
        <f>E106+E110</f>
        <v>740967</v>
      </c>
      <c r="F105" s="350">
        <f>F106+F110</f>
        <v>540110.32000000007</v>
      </c>
      <c r="G105" s="351">
        <f>G106+G110</f>
        <v>0</v>
      </c>
      <c r="H105" s="351">
        <f>H106+H110</f>
        <v>0</v>
      </c>
      <c r="I105" s="77"/>
      <c r="J105" s="125"/>
      <c r="K105" s="126">
        <v>758</v>
      </c>
      <c r="L105" s="125"/>
      <c r="M105" s="10"/>
      <c r="N105" s="92">
        <f>N106+N110+N115</f>
        <v>4187871.39</v>
      </c>
      <c r="O105" s="92">
        <f>O106+O110+O115</f>
        <v>3082094.6199999996</v>
      </c>
    </row>
    <row r="106" spans="1:17" x14ac:dyDescent="0.25">
      <c r="A106" s="118"/>
      <c r="B106" s="118"/>
      <c r="C106" s="118">
        <v>75405</v>
      </c>
      <c r="D106" s="15"/>
      <c r="E106" s="352">
        <f t="shared" ref="E106:H107" si="7">E107</f>
        <v>307500</v>
      </c>
      <c r="F106" s="120">
        <f t="shared" si="7"/>
        <v>306643.32</v>
      </c>
      <c r="G106" s="120">
        <f t="shared" si="7"/>
        <v>0</v>
      </c>
      <c r="H106" s="120">
        <f t="shared" si="7"/>
        <v>0</v>
      </c>
      <c r="I106" s="77"/>
      <c r="J106" s="94"/>
      <c r="K106" s="94"/>
      <c r="L106" s="93">
        <v>75816</v>
      </c>
      <c r="M106" s="4"/>
      <c r="N106" s="95">
        <f>N107</f>
        <v>1000000</v>
      </c>
      <c r="O106" s="95">
        <f>O107</f>
        <v>1000000</v>
      </c>
    </row>
    <row r="107" spans="1:17" x14ac:dyDescent="0.25">
      <c r="A107" s="96"/>
      <c r="B107" s="96"/>
      <c r="C107" s="96"/>
      <c r="D107" s="97">
        <v>6170</v>
      </c>
      <c r="E107" s="98">
        <f t="shared" si="7"/>
        <v>307500</v>
      </c>
      <c r="F107" s="98">
        <f t="shared" si="7"/>
        <v>306643.32</v>
      </c>
      <c r="G107" s="98">
        <f t="shared" si="7"/>
        <v>0</v>
      </c>
      <c r="H107" s="98">
        <f t="shared" si="7"/>
        <v>0</v>
      </c>
      <c r="I107" s="77"/>
      <c r="J107" s="98"/>
      <c r="K107" s="98"/>
      <c r="L107" s="98"/>
      <c r="M107" s="97">
        <v>6100</v>
      </c>
      <c r="N107" s="99">
        <f>N108</f>
        <v>1000000</v>
      </c>
      <c r="O107" s="99">
        <f>O108</f>
        <v>1000000</v>
      </c>
    </row>
    <row r="108" spans="1:17" ht="24" customHeight="1" x14ac:dyDescent="0.25">
      <c r="A108" s="732" t="s">
        <v>0</v>
      </c>
      <c r="B108" s="733"/>
      <c r="C108" s="734"/>
      <c r="D108" s="757" t="s">
        <v>130</v>
      </c>
      <c r="E108" s="721">
        <v>307500</v>
      </c>
      <c r="F108" s="721">
        <v>306643.32</v>
      </c>
      <c r="G108" s="721"/>
      <c r="H108" s="721"/>
      <c r="I108" s="77"/>
      <c r="J108" s="866" t="s">
        <v>0</v>
      </c>
      <c r="K108" s="866"/>
      <c r="L108" s="866"/>
      <c r="M108" s="867" t="s">
        <v>165</v>
      </c>
      <c r="N108" s="856">
        <v>1000000</v>
      </c>
      <c r="O108" s="856">
        <v>1000000</v>
      </c>
    </row>
    <row r="109" spans="1:17" ht="39" customHeight="1" x14ac:dyDescent="0.25">
      <c r="A109" s="735"/>
      <c r="B109" s="736"/>
      <c r="C109" s="737"/>
      <c r="D109" s="728"/>
      <c r="E109" s="722"/>
      <c r="F109" s="722"/>
      <c r="G109" s="722"/>
      <c r="H109" s="722"/>
      <c r="I109" s="77"/>
      <c r="J109" s="866"/>
      <c r="K109" s="866"/>
      <c r="L109" s="866"/>
      <c r="M109" s="867"/>
      <c r="N109" s="856"/>
      <c r="O109" s="856"/>
    </row>
    <row r="110" spans="1:17" ht="20.45" customHeight="1" x14ac:dyDescent="0.25">
      <c r="A110" s="118"/>
      <c r="B110" s="118"/>
      <c r="C110" s="118" t="s">
        <v>78</v>
      </c>
      <c r="D110" s="119"/>
      <c r="E110" s="120">
        <f>E111+E115</f>
        <v>433467</v>
      </c>
      <c r="F110" s="120">
        <f>F111+F115</f>
        <v>233467</v>
      </c>
      <c r="G110" s="120">
        <f>G111+G115</f>
        <v>0</v>
      </c>
      <c r="H110" s="120">
        <f>H111+H115</f>
        <v>0</v>
      </c>
      <c r="I110" s="77"/>
      <c r="J110" s="94"/>
      <c r="K110" s="94"/>
      <c r="L110" s="93">
        <v>75863</v>
      </c>
      <c r="M110" s="4"/>
      <c r="N110" s="95">
        <f>N111</f>
        <v>3114916.95</v>
      </c>
      <c r="O110" s="95">
        <f>O111</f>
        <v>2009141.18</v>
      </c>
    </row>
    <row r="111" spans="1:17" ht="16.149999999999999" customHeight="1" x14ac:dyDescent="0.25">
      <c r="A111" s="96"/>
      <c r="B111" s="96"/>
      <c r="C111" s="96"/>
      <c r="D111" s="97" t="s">
        <v>61</v>
      </c>
      <c r="E111" s="98">
        <f>SUM(E112:E114)</f>
        <v>183467</v>
      </c>
      <c r="F111" s="98">
        <f>SUM(F112:F114)</f>
        <v>183467</v>
      </c>
      <c r="G111" s="98">
        <f>SUM(G112:G114)</f>
        <v>0</v>
      </c>
      <c r="H111" s="98">
        <f>SUM(H112:H114)</f>
        <v>0</v>
      </c>
      <c r="I111" s="77"/>
      <c r="J111" s="98"/>
      <c r="K111" s="98"/>
      <c r="L111" s="98"/>
      <c r="M111" s="97">
        <v>6257</v>
      </c>
      <c r="N111" s="99">
        <f>N112</f>
        <v>3114916.95</v>
      </c>
      <c r="O111" s="99">
        <f>O112</f>
        <v>2009141.18</v>
      </c>
    </row>
    <row r="112" spans="1:17" ht="21.6" customHeight="1" x14ac:dyDescent="0.25">
      <c r="A112" s="732" t="s">
        <v>0</v>
      </c>
      <c r="B112" s="733"/>
      <c r="C112" s="734"/>
      <c r="D112" s="757" t="s">
        <v>131</v>
      </c>
      <c r="E112" s="721">
        <v>57967</v>
      </c>
      <c r="F112" s="721">
        <v>57967</v>
      </c>
      <c r="G112" s="721"/>
      <c r="H112" s="721"/>
      <c r="I112" s="77"/>
      <c r="J112" s="768" t="s">
        <v>0</v>
      </c>
      <c r="K112" s="769"/>
      <c r="L112" s="770"/>
      <c r="M112" s="860" t="s">
        <v>170</v>
      </c>
      <c r="N112" s="863">
        <v>3114916.95</v>
      </c>
      <c r="O112" s="863">
        <v>2009141.18</v>
      </c>
    </row>
    <row r="113" spans="1:15" ht="23.45" customHeight="1" x14ac:dyDescent="0.25">
      <c r="A113" s="735"/>
      <c r="B113" s="736"/>
      <c r="C113" s="737"/>
      <c r="D113" s="728"/>
      <c r="E113" s="722"/>
      <c r="F113" s="722"/>
      <c r="G113" s="722"/>
      <c r="H113" s="722"/>
      <c r="I113" s="77"/>
      <c r="J113" s="771"/>
      <c r="K113" s="772"/>
      <c r="L113" s="773"/>
      <c r="M113" s="861"/>
      <c r="N113" s="864"/>
      <c r="O113" s="864"/>
    </row>
    <row r="114" spans="1:15" ht="25.15" customHeight="1" x14ac:dyDescent="0.25">
      <c r="A114" s="170" t="s">
        <v>1</v>
      </c>
      <c r="B114" s="121"/>
      <c r="C114" s="102"/>
      <c r="D114" s="122" t="s">
        <v>169</v>
      </c>
      <c r="E114" s="104">
        <v>125500</v>
      </c>
      <c r="F114" s="104">
        <v>125500</v>
      </c>
      <c r="G114" s="104"/>
      <c r="H114" s="104"/>
      <c r="I114" s="77"/>
      <c r="J114" s="774"/>
      <c r="K114" s="775"/>
      <c r="L114" s="776"/>
      <c r="M114" s="862"/>
      <c r="N114" s="865"/>
      <c r="O114" s="865"/>
    </row>
    <row r="115" spans="1:15" ht="16.149999999999999" customHeight="1" x14ac:dyDescent="0.25">
      <c r="A115" s="96"/>
      <c r="B115" s="96"/>
      <c r="C115" s="96"/>
      <c r="D115" s="97">
        <v>6170</v>
      </c>
      <c r="E115" s="98">
        <f>SUM(E116:E121)</f>
        <v>250000</v>
      </c>
      <c r="F115" s="98">
        <f>SUM(F116:F121)</f>
        <v>50000</v>
      </c>
      <c r="G115" s="98">
        <f>SUM(G116:G121)</f>
        <v>0</v>
      </c>
      <c r="H115" s="98">
        <f>SUM(H116:H121)</f>
        <v>0</v>
      </c>
      <c r="I115" s="77"/>
      <c r="J115" s="94"/>
      <c r="K115" s="94"/>
      <c r="L115" s="93">
        <v>75864</v>
      </c>
      <c r="M115" s="4"/>
      <c r="N115" s="95">
        <f>N116+N118</f>
        <v>72954.44</v>
      </c>
      <c r="O115" s="95">
        <f>O116+O118</f>
        <v>72953.440000000002</v>
      </c>
    </row>
    <row r="116" spans="1:15" ht="18" customHeight="1" x14ac:dyDescent="0.25">
      <c r="A116" s="732" t="s">
        <v>0</v>
      </c>
      <c r="B116" s="733"/>
      <c r="C116" s="734"/>
      <c r="D116" s="757" t="s">
        <v>132</v>
      </c>
      <c r="E116" s="721">
        <v>8500</v>
      </c>
      <c r="F116" s="721">
        <v>8500</v>
      </c>
      <c r="G116" s="721"/>
      <c r="H116" s="721"/>
      <c r="I116" s="77"/>
      <c r="J116" s="98"/>
      <c r="K116" s="98"/>
      <c r="L116" s="98"/>
      <c r="M116" s="97">
        <v>6257</v>
      </c>
      <c r="N116" s="99">
        <f>N117</f>
        <v>69922.100000000006</v>
      </c>
      <c r="O116" s="99">
        <f>O117</f>
        <v>69921.100000000006</v>
      </c>
    </row>
    <row r="117" spans="1:15" ht="38.450000000000003" customHeight="1" x14ac:dyDescent="0.25">
      <c r="A117" s="785"/>
      <c r="B117" s="786"/>
      <c r="C117" s="843"/>
      <c r="D117" s="758"/>
      <c r="E117" s="723"/>
      <c r="F117" s="723"/>
      <c r="G117" s="723"/>
      <c r="H117" s="723"/>
      <c r="I117" s="77"/>
      <c r="J117" s="220" t="s">
        <v>0</v>
      </c>
      <c r="K117" s="221"/>
      <c r="L117" s="221"/>
      <c r="M117" s="232" t="s">
        <v>180</v>
      </c>
      <c r="N117" s="168">
        <v>69922.100000000006</v>
      </c>
      <c r="O117" s="168">
        <v>69921.100000000006</v>
      </c>
    </row>
    <row r="118" spans="1:15" ht="19.149999999999999" customHeight="1" x14ac:dyDescent="0.25">
      <c r="A118" s="163"/>
      <c r="B118" s="202"/>
      <c r="C118" s="164"/>
      <c r="D118" s="165"/>
      <c r="E118" s="201"/>
      <c r="F118" s="201"/>
      <c r="G118" s="201"/>
      <c r="H118" s="201"/>
      <c r="I118" s="77"/>
      <c r="J118" s="98"/>
      <c r="K118" s="98"/>
      <c r="L118" s="98"/>
      <c r="M118" s="97">
        <v>6259</v>
      </c>
      <c r="N118" s="99">
        <v>3032.34</v>
      </c>
      <c r="O118" s="99">
        <v>3032.34</v>
      </c>
    </row>
    <row r="119" spans="1:15" ht="37.9" customHeight="1" x14ac:dyDescent="0.25">
      <c r="A119" s="738" t="s">
        <v>1</v>
      </c>
      <c r="B119" s="739"/>
      <c r="C119" s="740"/>
      <c r="D119" s="757" t="s">
        <v>133</v>
      </c>
      <c r="E119" s="724">
        <v>41500</v>
      </c>
      <c r="F119" s="724">
        <v>41500</v>
      </c>
      <c r="G119" s="724"/>
      <c r="H119" s="724"/>
      <c r="I119" s="77"/>
      <c r="J119" s="196" t="s">
        <v>0</v>
      </c>
      <c r="K119" s="194"/>
      <c r="L119" s="194"/>
      <c r="M119" s="232" t="s">
        <v>180</v>
      </c>
      <c r="N119" s="195">
        <v>3033.34</v>
      </c>
      <c r="O119" s="195">
        <v>3032.34</v>
      </c>
    </row>
    <row r="120" spans="1:15" ht="19.899999999999999" customHeight="1" x14ac:dyDescent="0.25">
      <c r="A120" s="741"/>
      <c r="B120" s="742"/>
      <c r="C120" s="743"/>
      <c r="D120" s="728"/>
      <c r="E120" s="725"/>
      <c r="F120" s="725"/>
      <c r="G120" s="725"/>
      <c r="H120" s="725"/>
      <c r="I120" s="77"/>
      <c r="J120" s="89"/>
      <c r="K120" s="89">
        <v>854</v>
      </c>
      <c r="L120" s="90"/>
      <c r="M120" s="91"/>
      <c r="N120" s="92">
        <f t="shared" ref="N120:O122" si="8">N121</f>
        <v>92727</v>
      </c>
      <c r="O120" s="92">
        <f t="shared" si="8"/>
        <v>91572</v>
      </c>
    </row>
    <row r="121" spans="1:15" ht="20.45" customHeight="1" x14ac:dyDescent="0.25">
      <c r="A121" s="738" t="s">
        <v>2</v>
      </c>
      <c r="B121" s="739"/>
      <c r="C121" s="740"/>
      <c r="D121" s="757" t="s">
        <v>134</v>
      </c>
      <c r="E121" s="721">
        <v>200000</v>
      </c>
      <c r="F121" s="724">
        <v>0</v>
      </c>
      <c r="G121" s="724"/>
      <c r="H121" s="724"/>
      <c r="I121" s="77"/>
      <c r="J121" s="93"/>
      <c r="K121" s="93"/>
      <c r="L121" s="93">
        <v>85403</v>
      </c>
      <c r="M121" s="15"/>
      <c r="N121" s="95">
        <f t="shared" si="8"/>
        <v>92727</v>
      </c>
      <c r="O121" s="95">
        <f t="shared" si="8"/>
        <v>91572</v>
      </c>
    </row>
    <row r="122" spans="1:15" ht="16.899999999999999" customHeight="1" x14ac:dyDescent="0.25">
      <c r="A122" s="741"/>
      <c r="B122" s="742"/>
      <c r="C122" s="743"/>
      <c r="D122" s="728"/>
      <c r="E122" s="722"/>
      <c r="F122" s="725"/>
      <c r="G122" s="725"/>
      <c r="H122" s="725"/>
      <c r="I122" s="77"/>
      <c r="J122" s="96"/>
      <c r="K122" s="96"/>
      <c r="L122" s="96"/>
      <c r="M122" s="97">
        <v>6260</v>
      </c>
      <c r="N122" s="99">
        <f t="shared" si="8"/>
        <v>92727</v>
      </c>
      <c r="O122" s="99">
        <f t="shared" si="8"/>
        <v>91572</v>
      </c>
    </row>
    <row r="123" spans="1:15" ht="17.45" customHeight="1" x14ac:dyDescent="0.25">
      <c r="A123" s="90"/>
      <c r="B123" s="124" t="s">
        <v>80</v>
      </c>
      <c r="C123" s="124"/>
      <c r="D123" s="124"/>
      <c r="E123" s="88">
        <f>E124+E144+E148</f>
        <v>4571433.95</v>
      </c>
      <c r="F123" s="88">
        <f>F124+F144+F148</f>
        <v>3735141.68</v>
      </c>
      <c r="G123" s="88">
        <f>G124+G144+G148</f>
        <v>0</v>
      </c>
      <c r="H123" s="88">
        <f>H124+H144+H148</f>
        <v>0</v>
      </c>
      <c r="I123" s="77"/>
      <c r="J123" s="730" t="s">
        <v>0</v>
      </c>
      <c r="K123" s="730"/>
      <c r="L123" s="730"/>
      <c r="M123" s="855" t="s">
        <v>155</v>
      </c>
      <c r="N123" s="856">
        <v>92727</v>
      </c>
      <c r="O123" s="856">
        <v>91572</v>
      </c>
    </row>
    <row r="124" spans="1:15" ht="18" customHeight="1" x14ac:dyDescent="0.25">
      <c r="A124" s="118"/>
      <c r="B124" s="118"/>
      <c r="C124" s="118" t="s">
        <v>81</v>
      </c>
      <c r="D124" s="119"/>
      <c r="E124" s="120">
        <f>E125+E134+E137+E140+E142+E130</f>
        <v>4459133.95</v>
      </c>
      <c r="F124" s="120">
        <f>F125+F134+F137+F140+F142+F130</f>
        <v>3622847.5700000003</v>
      </c>
      <c r="G124" s="120">
        <f>G125+G134+G137+G140+G142+G130</f>
        <v>0</v>
      </c>
      <c r="H124" s="120">
        <f>H125+H134+H137+H140+H142+H130</f>
        <v>0</v>
      </c>
      <c r="I124" s="77"/>
      <c r="J124" s="730"/>
      <c r="K124" s="730"/>
      <c r="L124" s="730"/>
      <c r="M124" s="855"/>
      <c r="N124" s="856"/>
      <c r="O124" s="856"/>
    </row>
    <row r="125" spans="1:15" ht="20.45" customHeight="1" x14ac:dyDescent="0.25">
      <c r="A125" s="96"/>
      <c r="B125" s="96"/>
      <c r="C125" s="96"/>
      <c r="D125" s="97" t="s">
        <v>59</v>
      </c>
      <c r="E125" s="98">
        <f>SUM(E126:E128)</f>
        <v>340000</v>
      </c>
      <c r="F125" s="98">
        <f>SUM(F126:F128)</f>
        <v>337855</v>
      </c>
      <c r="G125" s="98">
        <f>SUM(G126:G128)</f>
        <v>0</v>
      </c>
      <c r="H125" s="98">
        <f>SUM(H126:H128)</f>
        <v>0</v>
      </c>
      <c r="I125" s="77"/>
      <c r="J125" s="730"/>
      <c r="K125" s="730"/>
      <c r="L125" s="730"/>
      <c r="M125" s="855"/>
      <c r="N125" s="856"/>
      <c r="O125" s="856"/>
    </row>
    <row r="126" spans="1:15" x14ac:dyDescent="0.25">
      <c r="A126" s="748" t="s">
        <v>1</v>
      </c>
      <c r="B126" s="749"/>
      <c r="C126" s="750"/>
      <c r="D126" s="757" t="s">
        <v>135</v>
      </c>
      <c r="E126" s="721">
        <v>120000</v>
      </c>
      <c r="F126" s="759">
        <v>118080</v>
      </c>
      <c r="G126" s="710"/>
      <c r="H126" s="710"/>
      <c r="I126" s="77"/>
      <c r="J126" s="730"/>
      <c r="K126" s="730"/>
      <c r="L126" s="730"/>
      <c r="M126" s="855"/>
      <c r="N126" s="856"/>
      <c r="O126" s="856"/>
    </row>
    <row r="127" spans="1:15" ht="22.9" customHeight="1" x14ac:dyDescent="0.25">
      <c r="A127" s="754"/>
      <c r="B127" s="755"/>
      <c r="C127" s="756"/>
      <c r="D127" s="728"/>
      <c r="E127" s="722"/>
      <c r="F127" s="761"/>
      <c r="G127" s="712"/>
      <c r="H127" s="712"/>
      <c r="I127" s="127"/>
      <c r="J127" s="89"/>
      <c r="K127" s="89">
        <v>926</v>
      </c>
      <c r="L127" s="90"/>
      <c r="M127" s="91"/>
      <c r="N127" s="92">
        <f t="shared" ref="N127:O129" si="9">N128</f>
        <v>80000</v>
      </c>
      <c r="O127" s="92">
        <f t="shared" si="9"/>
        <v>80000</v>
      </c>
    </row>
    <row r="128" spans="1:15" ht="22.9" customHeight="1" x14ac:dyDescent="0.25">
      <c r="A128" s="748" t="s">
        <v>2</v>
      </c>
      <c r="B128" s="749"/>
      <c r="C128" s="750"/>
      <c r="D128" s="757" t="s">
        <v>136</v>
      </c>
      <c r="E128" s="721">
        <v>220000</v>
      </c>
      <c r="F128" s="759">
        <v>219775</v>
      </c>
      <c r="G128" s="710"/>
      <c r="H128" s="710"/>
      <c r="I128" s="222"/>
      <c r="J128" s="93"/>
      <c r="K128" s="93"/>
      <c r="L128" s="93">
        <v>92601</v>
      </c>
      <c r="M128" s="15"/>
      <c r="N128" s="95">
        <f t="shared" si="9"/>
        <v>80000</v>
      </c>
      <c r="O128" s="95">
        <f t="shared" si="9"/>
        <v>80000</v>
      </c>
    </row>
    <row r="129" spans="1:15" x14ac:dyDescent="0.25">
      <c r="A129" s="754"/>
      <c r="B129" s="755"/>
      <c r="C129" s="756"/>
      <c r="D129" s="728"/>
      <c r="E129" s="722"/>
      <c r="F129" s="761"/>
      <c r="G129" s="712"/>
      <c r="H129" s="712"/>
      <c r="I129" s="77"/>
      <c r="J129" s="96"/>
      <c r="K129" s="96"/>
      <c r="L129" s="96"/>
      <c r="M129" s="97">
        <v>6300</v>
      </c>
      <c r="N129" s="99">
        <f t="shared" si="9"/>
        <v>80000</v>
      </c>
      <c r="O129" s="99">
        <f t="shared" si="9"/>
        <v>80000</v>
      </c>
    </row>
    <row r="130" spans="1:15" ht="19.899999999999999" customHeight="1" x14ac:dyDescent="0.25">
      <c r="A130" s="191"/>
      <c r="B130" s="191"/>
      <c r="C130" s="191"/>
      <c r="D130" s="174" t="s">
        <v>60</v>
      </c>
      <c r="E130" s="175">
        <f>E131</f>
        <v>2532187.67</v>
      </c>
      <c r="F130" s="259">
        <f>F131</f>
        <v>1981958.18</v>
      </c>
      <c r="G130" s="175">
        <f>G131</f>
        <v>0</v>
      </c>
      <c r="H130" s="175">
        <f>H131</f>
        <v>0</v>
      </c>
      <c r="I130" s="77"/>
      <c r="J130" s="730" t="s">
        <v>103</v>
      </c>
      <c r="K130" s="730"/>
      <c r="L130" s="730"/>
      <c r="M130" s="855" t="s">
        <v>173</v>
      </c>
      <c r="N130" s="856">
        <v>80000</v>
      </c>
      <c r="O130" s="856">
        <v>80000</v>
      </c>
    </row>
    <row r="131" spans="1:15" ht="18" customHeight="1" x14ac:dyDescent="0.25">
      <c r="A131" s="748" t="s">
        <v>0</v>
      </c>
      <c r="B131" s="749"/>
      <c r="C131" s="750"/>
      <c r="D131" s="757" t="s">
        <v>137</v>
      </c>
      <c r="E131" s="721">
        <v>2532187.67</v>
      </c>
      <c r="F131" s="759">
        <v>1981958.18</v>
      </c>
      <c r="G131" s="710"/>
      <c r="H131" s="710"/>
      <c r="I131" s="77"/>
      <c r="J131" s="730"/>
      <c r="K131" s="730"/>
      <c r="L131" s="730"/>
      <c r="M131" s="855"/>
      <c r="N131" s="856"/>
      <c r="O131" s="856"/>
    </row>
    <row r="132" spans="1:15" ht="25.9" customHeight="1" x14ac:dyDescent="0.25">
      <c r="A132" s="751"/>
      <c r="B132" s="752"/>
      <c r="C132" s="753"/>
      <c r="D132" s="758"/>
      <c r="E132" s="723"/>
      <c r="F132" s="760"/>
      <c r="G132" s="711"/>
      <c r="H132" s="711"/>
      <c r="I132" s="77"/>
      <c r="J132" s="730"/>
      <c r="K132" s="730"/>
      <c r="L132" s="730"/>
      <c r="M132" s="855"/>
      <c r="N132" s="856"/>
      <c r="O132" s="856"/>
    </row>
    <row r="133" spans="1:15" ht="15" customHeight="1" x14ac:dyDescent="0.25">
      <c r="A133" s="754"/>
      <c r="B133" s="755"/>
      <c r="C133" s="756"/>
      <c r="D133" s="728"/>
      <c r="E133" s="722"/>
      <c r="F133" s="761"/>
      <c r="G133" s="712"/>
      <c r="H133" s="712"/>
      <c r="I133" s="77"/>
    </row>
    <row r="134" spans="1:15" ht="16.899999999999999" customHeight="1" x14ac:dyDescent="0.25">
      <c r="A134" s="96"/>
      <c r="B134" s="96"/>
      <c r="C134" s="96"/>
      <c r="D134" s="97">
        <v>6059</v>
      </c>
      <c r="E134" s="98">
        <f>SUM(E135:E136)</f>
        <v>630000</v>
      </c>
      <c r="F134" s="260">
        <f>SUM(F135:F136)</f>
        <v>349757.33</v>
      </c>
      <c r="G134" s="98">
        <f>SUM(G135:G136)</f>
        <v>0</v>
      </c>
      <c r="H134" s="98">
        <f>SUM(H135:H136)</f>
        <v>0</v>
      </c>
      <c r="I134" s="77"/>
    </row>
    <row r="135" spans="1:15" ht="33.6" customHeight="1" x14ac:dyDescent="0.25">
      <c r="A135" s="171" t="s">
        <v>0</v>
      </c>
      <c r="B135" s="112"/>
      <c r="C135" s="113"/>
      <c r="D135" s="176" t="s">
        <v>138</v>
      </c>
      <c r="E135" s="169">
        <v>30000</v>
      </c>
      <c r="F135" s="261">
        <v>0</v>
      </c>
      <c r="G135" s="177"/>
      <c r="H135" s="177"/>
      <c r="I135" s="77"/>
    </row>
    <row r="136" spans="1:15" ht="38.25" x14ac:dyDescent="0.25">
      <c r="A136" s="171" t="s">
        <v>1</v>
      </c>
      <c r="B136" s="112"/>
      <c r="C136" s="113"/>
      <c r="D136" s="176" t="s">
        <v>137</v>
      </c>
      <c r="E136" s="172">
        <v>600000</v>
      </c>
      <c r="F136" s="262">
        <v>349757.33</v>
      </c>
      <c r="G136" s="173"/>
      <c r="H136" s="173"/>
      <c r="I136" s="77"/>
    </row>
    <row r="137" spans="1:15" x14ac:dyDescent="0.25">
      <c r="A137" s="96"/>
      <c r="B137" s="96"/>
      <c r="C137" s="96"/>
      <c r="D137" s="97">
        <v>6060</v>
      </c>
      <c r="E137" s="98">
        <f>SUM(E138:E139)</f>
        <v>301400</v>
      </c>
      <c r="F137" s="98">
        <f>SUM(F138:F139)</f>
        <v>301350</v>
      </c>
      <c r="G137" s="98">
        <f>SUM(G138:G139)</f>
        <v>0</v>
      </c>
      <c r="H137" s="98">
        <f>SUM(H138:H139)</f>
        <v>0</v>
      </c>
      <c r="I137" s="77"/>
    </row>
    <row r="138" spans="1:15" ht="25.5" x14ac:dyDescent="0.25">
      <c r="A138" s="707" t="s">
        <v>0</v>
      </c>
      <c r="B138" s="708"/>
      <c r="C138" s="709"/>
      <c r="D138" s="134" t="s">
        <v>139</v>
      </c>
      <c r="E138" s="135">
        <v>301400</v>
      </c>
      <c r="F138" s="135">
        <v>301350</v>
      </c>
      <c r="G138" s="135"/>
      <c r="H138" s="135"/>
      <c r="I138" s="77"/>
    </row>
    <row r="139" spans="1:15" x14ac:dyDescent="0.25">
      <c r="A139" s="178"/>
      <c r="B139" s="179"/>
      <c r="C139" s="180"/>
      <c r="D139" s="134"/>
      <c r="E139" s="135"/>
      <c r="F139" s="135"/>
      <c r="G139" s="135"/>
      <c r="H139" s="135"/>
      <c r="I139" s="77"/>
    </row>
    <row r="140" spans="1:15" x14ac:dyDescent="0.25">
      <c r="A140" s="96"/>
      <c r="B140" s="96"/>
      <c r="C140" s="96"/>
      <c r="D140" s="97">
        <v>6067</v>
      </c>
      <c r="E140" s="98">
        <f>SUM(E141:E141)</f>
        <v>555546.28</v>
      </c>
      <c r="F140" s="98">
        <f>SUM(F141:F141)</f>
        <v>554138</v>
      </c>
      <c r="G140" s="98">
        <f>SUM(G141:G141)</f>
        <v>0</v>
      </c>
      <c r="H140" s="98">
        <f>SUM(H141:H141)</f>
        <v>0</v>
      </c>
      <c r="I140" s="77"/>
    </row>
    <row r="141" spans="1:15" ht="38.25" x14ac:dyDescent="0.25">
      <c r="A141" s="707" t="s">
        <v>0</v>
      </c>
      <c r="B141" s="708"/>
      <c r="C141" s="709"/>
      <c r="D141" s="134" t="s">
        <v>137</v>
      </c>
      <c r="E141" s="135">
        <v>555546.28</v>
      </c>
      <c r="F141" s="104">
        <v>554138</v>
      </c>
      <c r="G141" s="104"/>
      <c r="H141" s="104"/>
      <c r="I141" s="77"/>
    </row>
    <row r="142" spans="1:15" x14ac:dyDescent="0.25">
      <c r="A142" s="96"/>
      <c r="B142" s="96"/>
      <c r="C142" s="96"/>
      <c r="D142" s="97">
        <v>6069</v>
      </c>
      <c r="E142" s="98">
        <f>SUM(E143:E143)</f>
        <v>100000</v>
      </c>
      <c r="F142" s="98">
        <f>SUM(F143:F143)</f>
        <v>97789.06</v>
      </c>
      <c r="G142" s="98">
        <f>SUM(G143:G143)</f>
        <v>0</v>
      </c>
      <c r="H142" s="98">
        <f>SUM(H143:H143)</f>
        <v>0</v>
      </c>
      <c r="I142" s="77"/>
      <c r="J142" s="206"/>
      <c r="K142" s="206"/>
      <c r="L142" s="206"/>
      <c r="M142" s="207"/>
      <c r="N142" s="205"/>
      <c r="O142" s="205"/>
    </row>
    <row r="143" spans="1:15" ht="38.25" x14ac:dyDescent="0.25">
      <c r="A143" s="707" t="s">
        <v>0</v>
      </c>
      <c r="B143" s="708"/>
      <c r="C143" s="709"/>
      <c r="D143" s="138" t="s">
        <v>278</v>
      </c>
      <c r="E143" s="139">
        <v>100000</v>
      </c>
      <c r="F143" s="139">
        <v>97789.06</v>
      </c>
      <c r="G143" s="139"/>
      <c r="H143" s="139"/>
      <c r="I143" s="77"/>
      <c r="J143" s="206"/>
      <c r="K143" s="206"/>
      <c r="L143" s="206"/>
      <c r="M143" s="207"/>
      <c r="N143" s="205"/>
      <c r="O143" s="205"/>
    </row>
    <row r="144" spans="1:15" x14ac:dyDescent="0.25">
      <c r="A144" s="93"/>
      <c r="B144" s="93"/>
      <c r="C144" s="93" t="s">
        <v>92</v>
      </c>
      <c r="D144" s="140"/>
      <c r="E144" s="94">
        <f>E145</f>
        <v>62300</v>
      </c>
      <c r="F144" s="94">
        <f>F145</f>
        <v>62294.11</v>
      </c>
      <c r="G144" s="94">
        <f>G145</f>
        <v>0</v>
      </c>
      <c r="H144" s="94">
        <f>H145</f>
        <v>0</v>
      </c>
      <c r="I144" s="77"/>
      <c r="J144" s="206"/>
      <c r="K144" s="206"/>
      <c r="L144" s="206"/>
      <c r="M144" s="207"/>
      <c r="N144" s="205"/>
      <c r="O144" s="208"/>
    </row>
    <row r="145" spans="1:15" x14ac:dyDescent="0.25">
      <c r="A145" s="96"/>
      <c r="B145" s="96"/>
      <c r="C145" s="96"/>
      <c r="D145" s="97">
        <v>6050</v>
      </c>
      <c r="E145" s="98">
        <f>E146+E147</f>
        <v>62300</v>
      </c>
      <c r="F145" s="260">
        <f>F146+F147</f>
        <v>62294.11</v>
      </c>
      <c r="G145" s="98">
        <f>G146+G147</f>
        <v>0</v>
      </c>
      <c r="H145" s="98">
        <f>H146+H147</f>
        <v>0</v>
      </c>
      <c r="I145" s="77"/>
      <c r="J145" s="206"/>
      <c r="K145" s="206"/>
      <c r="L145" s="206"/>
      <c r="M145" s="209"/>
      <c r="N145" s="205"/>
      <c r="O145" s="205"/>
    </row>
    <row r="146" spans="1:15" ht="25.5" x14ac:dyDescent="0.25">
      <c r="A146" s="707" t="s">
        <v>0</v>
      </c>
      <c r="B146" s="708"/>
      <c r="C146" s="709"/>
      <c r="D146" s="138" t="s">
        <v>140</v>
      </c>
      <c r="E146" s="139">
        <v>50000</v>
      </c>
      <c r="F146" s="263">
        <v>49994.11</v>
      </c>
      <c r="G146" s="142"/>
      <c r="H146" s="142"/>
      <c r="I146" s="77"/>
      <c r="J146" s="745"/>
      <c r="K146" s="745"/>
      <c r="L146" s="745"/>
      <c r="M146" s="210"/>
      <c r="N146" s="205"/>
      <c r="O146" s="205"/>
    </row>
    <row r="147" spans="1:15" ht="25.5" x14ac:dyDescent="0.25">
      <c r="A147" s="707" t="s">
        <v>1</v>
      </c>
      <c r="B147" s="708"/>
      <c r="C147" s="709"/>
      <c r="D147" s="143" t="s">
        <v>141</v>
      </c>
      <c r="E147" s="104">
        <v>12300</v>
      </c>
      <c r="F147" s="264">
        <v>12300</v>
      </c>
      <c r="G147" s="144"/>
      <c r="H147" s="144"/>
      <c r="I147" s="77"/>
      <c r="J147" s="731"/>
      <c r="K147" s="731"/>
      <c r="L147" s="731"/>
      <c r="M147" s="210"/>
      <c r="N147" s="211"/>
      <c r="O147" s="211"/>
    </row>
    <row r="148" spans="1:15" x14ac:dyDescent="0.25">
      <c r="A148" s="93"/>
      <c r="B148" s="93"/>
      <c r="C148" s="93" t="s">
        <v>95</v>
      </c>
      <c r="D148" s="140"/>
      <c r="E148" s="94">
        <f t="shared" ref="E148:H149" si="10">E149</f>
        <v>50000</v>
      </c>
      <c r="F148" s="94">
        <f t="shared" si="10"/>
        <v>50000</v>
      </c>
      <c r="G148" s="94">
        <f t="shared" si="10"/>
        <v>0</v>
      </c>
      <c r="H148" s="94">
        <f t="shared" si="10"/>
        <v>0</v>
      </c>
      <c r="I148" s="77"/>
      <c r="J148" s="212"/>
      <c r="K148" s="212"/>
      <c r="L148" s="212"/>
      <c r="M148" s="212"/>
      <c r="N148" s="212"/>
    </row>
    <row r="149" spans="1:15" x14ac:dyDescent="0.25">
      <c r="A149" s="96"/>
      <c r="B149" s="96"/>
      <c r="C149" s="96"/>
      <c r="D149" s="97" t="s">
        <v>59</v>
      </c>
      <c r="E149" s="98">
        <f t="shared" si="10"/>
        <v>50000</v>
      </c>
      <c r="F149" s="98">
        <f t="shared" si="10"/>
        <v>50000</v>
      </c>
      <c r="G149" s="98">
        <f t="shared" si="10"/>
        <v>0</v>
      </c>
      <c r="H149" s="98">
        <f t="shared" si="10"/>
        <v>0</v>
      </c>
      <c r="I149" s="77"/>
      <c r="J149" s="212"/>
      <c r="K149" s="212"/>
      <c r="L149" s="212"/>
      <c r="M149" s="212"/>
      <c r="N149" s="212"/>
    </row>
    <row r="150" spans="1:15" ht="42" customHeight="1" x14ac:dyDescent="0.25">
      <c r="A150" s="707" t="s">
        <v>0</v>
      </c>
      <c r="B150" s="708"/>
      <c r="C150" s="709"/>
      <c r="D150" s="134" t="s">
        <v>140</v>
      </c>
      <c r="E150" s="104">
        <v>50000</v>
      </c>
      <c r="F150" s="265">
        <v>50000</v>
      </c>
      <c r="G150" s="109"/>
      <c r="H150" s="109"/>
      <c r="I150" s="77"/>
      <c r="J150" s="212"/>
      <c r="K150" s="212"/>
      <c r="L150" s="212"/>
      <c r="M150" s="212"/>
      <c r="N150" s="212"/>
    </row>
    <row r="151" spans="1:15" x14ac:dyDescent="0.25">
      <c r="A151" s="90"/>
      <c r="B151" s="124" t="s">
        <v>100</v>
      </c>
      <c r="C151" s="124"/>
      <c r="D151" s="148"/>
      <c r="E151" s="88">
        <f>E152+E156</f>
        <v>502641.85</v>
      </c>
      <c r="F151" s="88">
        <f>F152+F156</f>
        <v>501641.85</v>
      </c>
      <c r="G151" s="88">
        <f>G152+G156</f>
        <v>0</v>
      </c>
      <c r="H151" s="88">
        <f>H152+H156</f>
        <v>0</v>
      </c>
      <c r="I151" s="77"/>
      <c r="J151" s="212"/>
      <c r="K151" s="212"/>
      <c r="L151" s="212"/>
      <c r="M151" s="212"/>
      <c r="N151" s="212"/>
    </row>
    <row r="152" spans="1:15" x14ac:dyDescent="0.25">
      <c r="A152" s="118"/>
      <c r="B152" s="118"/>
      <c r="C152" s="118" t="s">
        <v>101</v>
      </c>
      <c r="D152" s="149"/>
      <c r="E152" s="120">
        <f>E153</f>
        <v>501000</v>
      </c>
      <c r="F152" s="120">
        <f>F153</f>
        <v>500000</v>
      </c>
      <c r="G152" s="120">
        <f>G153</f>
        <v>0</v>
      </c>
      <c r="H152" s="120">
        <f>H153</f>
        <v>0</v>
      </c>
      <c r="I152" s="77"/>
      <c r="J152" s="212"/>
      <c r="K152" s="212"/>
      <c r="L152" s="212"/>
      <c r="M152" s="212"/>
      <c r="N152" s="212"/>
    </row>
    <row r="153" spans="1:15" x14ac:dyDescent="0.25">
      <c r="A153" s="96"/>
      <c r="B153" s="96"/>
      <c r="C153" s="96"/>
      <c r="D153" s="97" t="s">
        <v>105</v>
      </c>
      <c r="E153" s="98">
        <f>E155+E154</f>
        <v>501000</v>
      </c>
      <c r="F153" s="98">
        <f>F155+F154</f>
        <v>500000</v>
      </c>
      <c r="G153" s="98">
        <f>G155+G154</f>
        <v>0</v>
      </c>
      <c r="H153" s="98">
        <f>H155+H154</f>
        <v>0</v>
      </c>
      <c r="I153" s="77"/>
      <c r="J153" s="212"/>
      <c r="K153" s="212"/>
      <c r="L153" s="212"/>
      <c r="M153" s="212"/>
      <c r="N153" s="212"/>
    </row>
    <row r="154" spans="1:15" ht="25.5" x14ac:dyDescent="0.25">
      <c r="A154" s="707" t="s">
        <v>0</v>
      </c>
      <c r="B154" s="708"/>
      <c r="C154" s="709"/>
      <c r="D154" s="150" t="s">
        <v>142</v>
      </c>
      <c r="E154" s="104">
        <v>500000</v>
      </c>
      <c r="F154" s="104">
        <v>500000</v>
      </c>
      <c r="G154" s="104"/>
      <c r="H154" s="104"/>
      <c r="I154" s="77"/>
      <c r="J154" s="212"/>
      <c r="K154" s="212"/>
      <c r="L154" s="212"/>
      <c r="M154" s="212"/>
      <c r="N154" s="212"/>
    </row>
    <row r="155" spans="1:15" ht="71.25" customHeight="1" x14ac:dyDescent="0.25">
      <c r="A155" s="707" t="s">
        <v>1</v>
      </c>
      <c r="B155" s="708"/>
      <c r="C155" s="709"/>
      <c r="D155" s="134" t="s">
        <v>143</v>
      </c>
      <c r="E155" s="104">
        <v>1000</v>
      </c>
      <c r="F155" s="104">
        <v>0</v>
      </c>
      <c r="G155" s="104"/>
      <c r="H155" s="104"/>
      <c r="I155" s="77"/>
      <c r="J155" s="212"/>
      <c r="K155" s="212"/>
      <c r="L155" s="212"/>
      <c r="M155" s="212"/>
      <c r="N155" s="212"/>
    </row>
    <row r="156" spans="1:15" x14ac:dyDescent="0.25">
      <c r="A156" s="118"/>
      <c r="B156" s="118"/>
      <c r="C156" s="118" t="s">
        <v>113</v>
      </c>
      <c r="D156" s="149"/>
      <c r="E156" s="120">
        <f t="shared" ref="E156:H157" si="11">E157</f>
        <v>1641.85</v>
      </c>
      <c r="F156" s="120">
        <f t="shared" si="11"/>
        <v>1641.85</v>
      </c>
      <c r="G156" s="120">
        <f t="shared" si="11"/>
        <v>0</v>
      </c>
      <c r="H156" s="120">
        <f t="shared" si="11"/>
        <v>0</v>
      </c>
      <c r="I156" s="77"/>
      <c r="J156" s="212"/>
      <c r="K156" s="212"/>
      <c r="L156" s="212"/>
      <c r="M156" s="212"/>
      <c r="N156" s="212"/>
    </row>
    <row r="157" spans="1:15" x14ac:dyDescent="0.25">
      <c r="A157" s="96"/>
      <c r="B157" s="96"/>
      <c r="C157" s="96"/>
      <c r="D157" s="97" t="s">
        <v>114</v>
      </c>
      <c r="E157" s="98">
        <f t="shared" si="11"/>
        <v>1641.85</v>
      </c>
      <c r="F157" s="98">
        <f t="shared" si="11"/>
        <v>1641.85</v>
      </c>
      <c r="G157" s="98">
        <f t="shared" si="11"/>
        <v>0</v>
      </c>
      <c r="H157" s="98">
        <f t="shared" si="11"/>
        <v>0</v>
      </c>
      <c r="I157" s="77"/>
      <c r="J157" s="212"/>
      <c r="K157" s="212"/>
      <c r="L157" s="212"/>
      <c r="M157" s="212"/>
      <c r="N157" s="212"/>
    </row>
    <row r="158" spans="1:15" ht="63.75" x14ac:dyDescent="0.25">
      <c r="A158" s="707" t="s">
        <v>0</v>
      </c>
      <c r="B158" s="708"/>
      <c r="C158" s="709"/>
      <c r="D158" s="157" t="s">
        <v>115</v>
      </c>
      <c r="E158" s="139">
        <v>1641.85</v>
      </c>
      <c r="F158" s="139">
        <v>1641.85</v>
      </c>
      <c r="G158" s="139"/>
      <c r="H158" s="139"/>
      <c r="I158" s="77"/>
      <c r="J158" s="212"/>
      <c r="K158" s="212"/>
      <c r="L158" s="212"/>
      <c r="M158" s="212"/>
      <c r="N158" s="212"/>
    </row>
    <row r="159" spans="1:15" x14ac:dyDescent="0.25">
      <c r="A159" s="90"/>
      <c r="B159" s="158" t="s">
        <v>144</v>
      </c>
      <c r="C159" s="158"/>
      <c r="D159" s="148"/>
      <c r="E159" s="88">
        <f>E160+E163</f>
        <v>24235.31</v>
      </c>
      <c r="F159" s="88">
        <f>F160+F163</f>
        <v>24185.31</v>
      </c>
      <c r="G159" s="88">
        <f>G160+G163</f>
        <v>0</v>
      </c>
      <c r="H159" s="88">
        <f>H160+H163</f>
        <v>0</v>
      </c>
      <c r="I159" s="77"/>
      <c r="J159" s="729"/>
      <c r="K159" s="729"/>
      <c r="L159" s="729"/>
      <c r="M159" s="213"/>
      <c r="N159" s="206"/>
      <c r="O159" s="203"/>
    </row>
    <row r="160" spans="1:15" x14ac:dyDescent="0.25">
      <c r="A160" s="118"/>
      <c r="B160" s="118"/>
      <c r="C160" s="118">
        <v>85324</v>
      </c>
      <c r="D160" s="149"/>
      <c r="E160" s="120">
        <f t="shared" ref="E160:H161" si="12">E161</f>
        <v>1235.31</v>
      </c>
      <c r="F160" s="120">
        <f t="shared" si="12"/>
        <v>1235.31</v>
      </c>
      <c r="G160" s="120">
        <f t="shared" si="12"/>
        <v>0</v>
      </c>
      <c r="H160" s="120">
        <f t="shared" si="12"/>
        <v>0</v>
      </c>
      <c r="I160" s="77"/>
      <c r="J160" s="729"/>
      <c r="K160" s="729"/>
      <c r="L160" s="729"/>
      <c r="M160" s="213"/>
      <c r="N160" s="206"/>
      <c r="O160" s="203"/>
    </row>
    <row r="161" spans="1:15" x14ac:dyDescent="0.25">
      <c r="A161" s="96"/>
      <c r="B161" s="96"/>
      <c r="C161" s="96"/>
      <c r="D161" s="97" t="s">
        <v>61</v>
      </c>
      <c r="E161" s="98">
        <f t="shared" si="12"/>
        <v>1235.31</v>
      </c>
      <c r="F161" s="98">
        <f t="shared" si="12"/>
        <v>1235.31</v>
      </c>
      <c r="G161" s="98">
        <f t="shared" si="12"/>
        <v>0</v>
      </c>
      <c r="H161" s="98">
        <f t="shared" si="12"/>
        <v>0</v>
      </c>
      <c r="I161" s="77"/>
      <c r="J161" s="729"/>
      <c r="K161" s="729"/>
      <c r="L161" s="729"/>
      <c r="M161" s="213"/>
      <c r="N161" s="206"/>
      <c r="O161" s="203"/>
    </row>
    <row r="162" spans="1:15" ht="25.5" x14ac:dyDescent="0.25">
      <c r="A162" s="707" t="s">
        <v>0</v>
      </c>
      <c r="B162" s="708"/>
      <c r="C162" s="709"/>
      <c r="D162" s="159" t="s">
        <v>145</v>
      </c>
      <c r="E162" s="139">
        <v>1235.31</v>
      </c>
      <c r="F162" s="139">
        <v>1235.31</v>
      </c>
      <c r="G162" s="139"/>
      <c r="H162" s="139"/>
      <c r="I162" s="77"/>
      <c r="J162" s="729"/>
      <c r="K162" s="729"/>
      <c r="L162" s="729"/>
      <c r="M162" s="213"/>
      <c r="N162" s="206"/>
      <c r="O162" s="203"/>
    </row>
    <row r="163" spans="1:15" x14ac:dyDescent="0.25">
      <c r="A163" s="118"/>
      <c r="B163" s="118"/>
      <c r="C163" s="118">
        <v>85333</v>
      </c>
      <c r="D163" s="149"/>
      <c r="E163" s="120">
        <f t="shared" ref="E163:H164" si="13">E164</f>
        <v>23000</v>
      </c>
      <c r="F163" s="120">
        <f t="shared" si="13"/>
        <v>22950</v>
      </c>
      <c r="G163" s="120">
        <f t="shared" si="13"/>
        <v>0</v>
      </c>
      <c r="H163" s="120">
        <f t="shared" si="13"/>
        <v>0</v>
      </c>
      <c r="I163" s="77"/>
      <c r="J163" s="729"/>
      <c r="K163" s="729"/>
      <c r="L163" s="729"/>
      <c r="M163" s="213"/>
      <c r="N163" s="206"/>
      <c r="O163" s="203"/>
    </row>
    <row r="164" spans="1:15" x14ac:dyDescent="0.25">
      <c r="A164" s="96"/>
      <c r="B164" s="96"/>
      <c r="C164" s="96"/>
      <c r="D164" s="97" t="s">
        <v>61</v>
      </c>
      <c r="E164" s="98">
        <f t="shared" si="13"/>
        <v>23000</v>
      </c>
      <c r="F164" s="98">
        <f t="shared" si="13"/>
        <v>22950</v>
      </c>
      <c r="G164" s="98">
        <f t="shared" si="13"/>
        <v>0</v>
      </c>
      <c r="H164" s="98">
        <f t="shared" si="13"/>
        <v>0</v>
      </c>
      <c r="I164" s="77"/>
      <c r="J164" s="729"/>
      <c r="K164" s="729"/>
      <c r="L164" s="729"/>
      <c r="M164" s="213"/>
      <c r="N164" s="206"/>
      <c r="O164" s="203"/>
    </row>
    <row r="165" spans="1:15" x14ac:dyDescent="0.25">
      <c r="A165" s="707" t="s">
        <v>0</v>
      </c>
      <c r="B165" s="708"/>
      <c r="C165" s="709"/>
      <c r="D165" s="159" t="s">
        <v>184</v>
      </c>
      <c r="E165" s="139">
        <v>23000</v>
      </c>
      <c r="F165" s="139">
        <v>22950</v>
      </c>
      <c r="G165" s="139"/>
      <c r="H165" s="139"/>
      <c r="I165" s="77"/>
      <c r="J165" s="729"/>
      <c r="K165" s="729"/>
      <c r="L165" s="729"/>
      <c r="M165" s="213"/>
      <c r="N165" s="206"/>
      <c r="O165" s="203"/>
    </row>
    <row r="166" spans="1:15" x14ac:dyDescent="0.25">
      <c r="A166" s="90"/>
      <c r="B166" s="158" t="s">
        <v>146</v>
      </c>
      <c r="C166" s="158"/>
      <c r="D166" s="148"/>
      <c r="E166" s="88">
        <f>E167</f>
        <v>214545</v>
      </c>
      <c r="F166" s="88">
        <f>F167</f>
        <v>212270</v>
      </c>
      <c r="G166" s="88">
        <f>G167</f>
        <v>0</v>
      </c>
      <c r="H166" s="88">
        <f>H167</f>
        <v>0</v>
      </c>
      <c r="I166" s="77"/>
      <c r="J166" s="729"/>
      <c r="K166" s="729"/>
      <c r="L166" s="729"/>
      <c r="M166" s="213"/>
      <c r="N166" s="206"/>
      <c r="O166" s="203"/>
    </row>
    <row r="167" spans="1:15" x14ac:dyDescent="0.25">
      <c r="A167" s="118"/>
      <c r="B167" s="118"/>
      <c r="C167" s="118">
        <v>85403</v>
      </c>
      <c r="D167" s="149"/>
      <c r="E167" s="120">
        <f>E170+E168</f>
        <v>214545</v>
      </c>
      <c r="F167" s="120">
        <f>F170+F168</f>
        <v>212270</v>
      </c>
      <c r="G167" s="120">
        <f>G170+G168</f>
        <v>0</v>
      </c>
      <c r="H167" s="120">
        <f>H170+H168</f>
        <v>0</v>
      </c>
      <c r="I167" s="77"/>
      <c r="J167" s="729"/>
      <c r="K167" s="729"/>
      <c r="L167" s="729"/>
      <c r="M167" s="213"/>
      <c r="N167" s="206"/>
      <c r="O167" s="203"/>
    </row>
    <row r="168" spans="1:15" x14ac:dyDescent="0.25">
      <c r="A168" s="96"/>
      <c r="B168" s="96"/>
      <c r="C168" s="96"/>
      <c r="D168" s="97" t="s">
        <v>61</v>
      </c>
      <c r="E168" s="98">
        <f>E169</f>
        <v>60000</v>
      </c>
      <c r="F168" s="98">
        <f>F169</f>
        <v>59650</v>
      </c>
      <c r="G168" s="98">
        <f>G169</f>
        <v>0</v>
      </c>
      <c r="H168" s="98">
        <f>H169</f>
        <v>0</v>
      </c>
      <c r="I168" s="77"/>
      <c r="J168" s="729"/>
      <c r="K168" s="729"/>
      <c r="L168" s="729"/>
      <c r="M168" s="213"/>
      <c r="N168" s="206"/>
      <c r="O168" s="203"/>
    </row>
    <row r="169" spans="1:15" ht="25.5" x14ac:dyDescent="0.25">
      <c r="A169" s="730" t="s">
        <v>0</v>
      </c>
      <c r="B169" s="730"/>
      <c r="C169" s="730"/>
      <c r="D169" s="192" t="s">
        <v>147</v>
      </c>
      <c r="E169" s="139">
        <v>60000</v>
      </c>
      <c r="F169" s="139">
        <v>59650</v>
      </c>
      <c r="G169" s="139"/>
      <c r="H169" s="139"/>
      <c r="I169" s="77"/>
      <c r="J169" s="729"/>
      <c r="K169" s="729"/>
      <c r="L169" s="729"/>
      <c r="M169" s="213"/>
      <c r="N169" s="206"/>
      <c r="O169" s="203"/>
    </row>
    <row r="170" spans="1:15" x14ac:dyDescent="0.25">
      <c r="A170" s="181"/>
      <c r="B170" s="181"/>
      <c r="C170" s="181"/>
      <c r="D170" s="193" t="s">
        <v>61</v>
      </c>
      <c r="E170" s="98">
        <f>E171</f>
        <v>154545</v>
      </c>
      <c r="F170" s="98">
        <f>F171</f>
        <v>152620</v>
      </c>
      <c r="G170" s="98">
        <f>G171</f>
        <v>0</v>
      </c>
      <c r="H170" s="98">
        <f>H171</f>
        <v>0</v>
      </c>
      <c r="I170" s="77"/>
      <c r="J170" s="729"/>
      <c r="K170" s="729"/>
      <c r="L170" s="729"/>
      <c r="M170" s="213"/>
      <c r="N170" s="206"/>
      <c r="O170" s="203"/>
    </row>
    <row r="171" spans="1:15" ht="25.5" x14ac:dyDescent="0.25">
      <c r="A171" s="730" t="s">
        <v>0</v>
      </c>
      <c r="B171" s="730"/>
      <c r="C171" s="730"/>
      <c r="D171" s="192" t="s">
        <v>185</v>
      </c>
      <c r="E171" s="139">
        <v>154545</v>
      </c>
      <c r="F171" s="139">
        <v>152620</v>
      </c>
      <c r="G171" s="139"/>
      <c r="H171" s="139"/>
      <c r="I171" s="77"/>
      <c r="J171" s="729"/>
      <c r="K171" s="729"/>
      <c r="L171" s="729"/>
      <c r="M171" s="213"/>
      <c r="N171" s="206"/>
      <c r="O171" s="203"/>
    </row>
    <row r="172" spans="1:15" x14ac:dyDescent="0.25">
      <c r="A172" s="90"/>
      <c r="B172" s="158" t="s">
        <v>119</v>
      </c>
      <c r="C172" s="124"/>
      <c r="D172" s="148"/>
      <c r="E172" s="160">
        <f>E173+E178</f>
        <v>596128.51</v>
      </c>
      <c r="F172" s="160">
        <f>F173+F178</f>
        <v>585362.90999999992</v>
      </c>
      <c r="G172" s="160">
        <f>G173+G178</f>
        <v>0</v>
      </c>
      <c r="H172" s="160">
        <f>H173+H178</f>
        <v>0</v>
      </c>
      <c r="I172" s="77"/>
      <c r="J172" s="729"/>
      <c r="K172" s="729"/>
      <c r="L172" s="729"/>
      <c r="M172" s="213"/>
      <c r="N172" s="206"/>
      <c r="O172" s="203"/>
    </row>
    <row r="173" spans="1:15" x14ac:dyDescent="0.25">
      <c r="A173" s="118"/>
      <c r="B173" s="118"/>
      <c r="C173" s="118">
        <v>92601</v>
      </c>
      <c r="D173" s="149"/>
      <c r="E173" s="120">
        <f>E174</f>
        <v>581128.51</v>
      </c>
      <c r="F173" s="120">
        <f>F174</f>
        <v>570947.69999999995</v>
      </c>
      <c r="G173" s="120">
        <f>G174</f>
        <v>0</v>
      </c>
      <c r="H173" s="120">
        <f>H174</f>
        <v>0</v>
      </c>
      <c r="I173" s="77"/>
      <c r="J173" s="729"/>
      <c r="K173" s="729"/>
      <c r="L173" s="729"/>
      <c r="M173" s="213"/>
      <c r="N173" s="206"/>
      <c r="O173" s="203"/>
    </row>
    <row r="174" spans="1:15" x14ac:dyDescent="0.25">
      <c r="A174" s="96"/>
      <c r="B174" s="96"/>
      <c r="C174" s="96"/>
      <c r="D174" s="97" t="s">
        <v>59</v>
      </c>
      <c r="E174" s="98">
        <f>SUM(E175:E177)</f>
        <v>581128.51</v>
      </c>
      <c r="F174" s="98">
        <f>SUM(F175:F177)</f>
        <v>570947.69999999995</v>
      </c>
      <c r="G174" s="98">
        <f>SUM(G175:G177)</f>
        <v>0</v>
      </c>
      <c r="H174" s="98">
        <f>SUM(H175:H177)</f>
        <v>0</v>
      </c>
      <c r="I174" s="77"/>
      <c r="J174" s="729"/>
      <c r="K174" s="729"/>
      <c r="L174" s="729"/>
      <c r="M174" s="213"/>
      <c r="N174" s="206"/>
      <c r="O174" s="203"/>
    </row>
    <row r="175" spans="1:15" ht="30" x14ac:dyDescent="0.25">
      <c r="A175" s="705" t="s">
        <v>0</v>
      </c>
      <c r="B175" s="705"/>
      <c r="C175" s="705"/>
      <c r="D175" s="197" t="s">
        <v>148</v>
      </c>
      <c r="E175" s="188">
        <v>480528.51</v>
      </c>
      <c r="F175" s="188">
        <v>479597.7</v>
      </c>
      <c r="G175" s="188"/>
      <c r="H175" s="188"/>
      <c r="I175" s="77"/>
      <c r="J175" s="214"/>
      <c r="K175" s="214"/>
      <c r="L175" s="214"/>
      <c r="M175" s="213"/>
      <c r="N175" s="206"/>
      <c r="O175" s="203"/>
    </row>
    <row r="176" spans="1:15" ht="30" x14ac:dyDescent="0.25">
      <c r="A176" s="706" t="s">
        <v>1</v>
      </c>
      <c r="B176" s="705"/>
      <c r="C176" s="705"/>
      <c r="D176" s="182" t="s">
        <v>149</v>
      </c>
      <c r="E176" s="188">
        <v>40000</v>
      </c>
      <c r="F176" s="188">
        <v>30750</v>
      </c>
      <c r="G176" s="188"/>
      <c r="H176" s="188"/>
      <c r="I176" s="77"/>
      <c r="J176" s="204"/>
      <c r="K176" s="204"/>
      <c r="L176" s="204"/>
      <c r="M176" s="215"/>
      <c r="N176" s="203"/>
      <c r="O176" s="203"/>
    </row>
    <row r="177" spans="1:16" ht="25.5" x14ac:dyDescent="0.25">
      <c r="A177" s="705" t="s">
        <v>2</v>
      </c>
      <c r="B177" s="705"/>
      <c r="C177" s="705"/>
      <c r="D177" s="161" t="s">
        <v>150</v>
      </c>
      <c r="E177" s="162">
        <v>60600</v>
      </c>
      <c r="F177" s="162">
        <v>60600</v>
      </c>
      <c r="G177" s="162"/>
      <c r="H177" s="162"/>
      <c r="I177" s="77"/>
      <c r="J177" s="744"/>
      <c r="K177" s="744"/>
      <c r="L177" s="744"/>
      <c r="M177" s="215"/>
      <c r="N177" s="203"/>
      <c r="O177" s="203"/>
    </row>
    <row r="178" spans="1:16" x14ac:dyDescent="0.25">
      <c r="A178" s="118"/>
      <c r="B178" s="118"/>
      <c r="C178" s="190" t="s">
        <v>120</v>
      </c>
      <c r="D178" s="149"/>
      <c r="E178" s="120">
        <f t="shared" ref="E178:H179" si="14">E179</f>
        <v>15000</v>
      </c>
      <c r="F178" s="120">
        <f t="shared" si="14"/>
        <v>14415.21</v>
      </c>
      <c r="G178" s="120">
        <f t="shared" si="14"/>
        <v>0</v>
      </c>
      <c r="H178" s="120">
        <f t="shared" si="14"/>
        <v>0</v>
      </c>
    </row>
    <row r="179" spans="1:16" x14ac:dyDescent="0.25">
      <c r="A179" s="96"/>
      <c r="B179" s="96"/>
      <c r="C179" s="96"/>
      <c r="D179" s="97" t="s">
        <v>59</v>
      </c>
      <c r="E179" s="98">
        <f t="shared" si="14"/>
        <v>15000</v>
      </c>
      <c r="F179" s="98">
        <f t="shared" si="14"/>
        <v>14415.21</v>
      </c>
      <c r="G179" s="98">
        <f t="shared" si="14"/>
        <v>0</v>
      </c>
      <c r="H179" s="98">
        <f t="shared" si="14"/>
        <v>0</v>
      </c>
    </row>
    <row r="180" spans="1:16" x14ac:dyDescent="0.25">
      <c r="A180" s="705" t="s">
        <v>0</v>
      </c>
      <c r="B180" s="705"/>
      <c r="C180" s="705"/>
      <c r="D180" s="161" t="s">
        <v>151</v>
      </c>
      <c r="E180" s="162">
        <v>15000</v>
      </c>
      <c r="F180" s="162">
        <v>14415.21</v>
      </c>
      <c r="G180" s="162"/>
      <c r="H180" s="162"/>
    </row>
    <row r="182" spans="1:16" ht="60.75" thickBot="1" x14ac:dyDescent="0.3">
      <c r="A182" s="71" t="s">
        <v>245</v>
      </c>
      <c r="B182" s="72"/>
      <c r="C182" s="73"/>
      <c r="D182" s="74"/>
      <c r="E182" s="338" t="s">
        <v>294</v>
      </c>
      <c r="F182" s="339" t="s">
        <v>295</v>
      </c>
      <c r="G182" s="340" t="s">
        <v>302</v>
      </c>
      <c r="H182" s="341" t="s">
        <v>191</v>
      </c>
      <c r="I182" s="77"/>
      <c r="J182" s="803" t="s">
        <v>246</v>
      </c>
      <c r="K182" s="804"/>
      <c r="L182" s="804"/>
      <c r="M182" s="804"/>
      <c r="N182" s="804"/>
      <c r="O182" s="805"/>
    </row>
    <row r="183" spans="1:16" ht="18.75" x14ac:dyDescent="0.25">
      <c r="A183" s="166">
        <v>2022</v>
      </c>
      <c r="B183" s="167"/>
      <c r="C183" s="80"/>
      <c r="D183" s="81"/>
      <c r="E183" s="82">
        <f>E189+E193+E219+E249+E211+E261+E184</f>
        <v>10752472.449999999</v>
      </c>
      <c r="F183" s="82">
        <f>F189+F193+F219+F249+F211+F261+F184</f>
        <v>9551352.6699999999</v>
      </c>
      <c r="G183" s="82">
        <f>G189+G193+G219+G249+G211+G261+G184</f>
        <v>220170</v>
      </c>
      <c r="H183" s="82">
        <f>H189+H193+H219+H249+H211+H261+H184</f>
        <v>0</v>
      </c>
      <c r="I183" s="83"/>
      <c r="J183" s="166">
        <v>2022</v>
      </c>
      <c r="K183" s="79"/>
      <c r="L183" s="80"/>
      <c r="M183" s="84"/>
      <c r="N183" s="85">
        <f>N189+N193+N200+N206+N215+N219+N184+N224</f>
        <v>11788409.07</v>
      </c>
      <c r="O183" s="85">
        <f>O189+O193+O200+O206+O215+O219+O184+O224</f>
        <v>9619506.5</v>
      </c>
    </row>
    <row r="184" spans="1:16" ht="20.25" customHeight="1" x14ac:dyDescent="0.25">
      <c r="A184" s="86"/>
      <c r="B184" s="87" t="s">
        <v>247</v>
      </c>
      <c r="C184" s="87"/>
      <c r="D184" s="87"/>
      <c r="E184" s="88">
        <f t="shared" ref="E184:H185" si="15">E185</f>
        <v>3000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77"/>
      <c r="J184" s="89"/>
      <c r="K184" s="89">
        <v>600</v>
      </c>
      <c r="L184" s="90"/>
      <c r="M184" s="91"/>
      <c r="N184" s="92">
        <f>N185</f>
        <v>48169.99</v>
      </c>
      <c r="O184" s="92">
        <f>O185</f>
        <v>31699.99</v>
      </c>
    </row>
    <row r="185" spans="1:16" ht="20.25" customHeight="1" x14ac:dyDescent="0.25">
      <c r="A185" s="93"/>
      <c r="B185" s="93"/>
      <c r="C185" s="93" t="s">
        <v>248</v>
      </c>
      <c r="D185" s="3"/>
      <c r="E185" s="94">
        <f t="shared" si="15"/>
        <v>3000</v>
      </c>
      <c r="F185" s="94">
        <f t="shared" si="15"/>
        <v>0</v>
      </c>
      <c r="G185" s="94">
        <f t="shared" si="15"/>
        <v>0</v>
      </c>
      <c r="H185" s="94">
        <f t="shared" si="15"/>
        <v>0</v>
      </c>
      <c r="I185" s="77"/>
      <c r="J185" s="93"/>
      <c r="K185" s="93"/>
      <c r="L185" s="93">
        <v>60014</v>
      </c>
      <c r="M185" s="15"/>
      <c r="N185" s="95">
        <f>N186</f>
        <v>48169.99</v>
      </c>
      <c r="O185" s="95">
        <f>O186</f>
        <v>31699.99</v>
      </c>
    </row>
    <row r="186" spans="1:16" ht="20.25" customHeight="1" x14ac:dyDescent="0.25">
      <c r="A186" s="96"/>
      <c r="B186" s="96"/>
      <c r="C186" s="96"/>
      <c r="D186" s="97">
        <v>6050</v>
      </c>
      <c r="E186" s="98">
        <f>E187</f>
        <v>3000</v>
      </c>
      <c r="F186" s="98">
        <f>F187</f>
        <v>0</v>
      </c>
      <c r="G186" s="98">
        <f>G188</f>
        <v>0</v>
      </c>
      <c r="H186" s="98">
        <f>H188</f>
        <v>0</v>
      </c>
      <c r="I186" s="77"/>
      <c r="J186" s="96"/>
      <c r="K186" s="96"/>
      <c r="L186" s="96"/>
      <c r="M186" s="97">
        <v>2710</v>
      </c>
      <c r="N186" s="99">
        <f>SUM(N187:N188)</f>
        <v>48169.99</v>
      </c>
      <c r="O186" s="99">
        <f>SUM(O187:O188)</f>
        <v>31699.99</v>
      </c>
    </row>
    <row r="187" spans="1:16" ht="36" x14ac:dyDescent="0.25">
      <c r="A187" s="877" t="s">
        <v>0</v>
      </c>
      <c r="B187" s="877"/>
      <c r="C187" s="877"/>
      <c r="D187" s="890" t="s">
        <v>249</v>
      </c>
      <c r="E187" s="912">
        <v>3000</v>
      </c>
      <c r="F187" s="912">
        <v>0</v>
      </c>
      <c r="G187" s="914"/>
      <c r="H187" s="914"/>
      <c r="I187" s="291"/>
      <c r="J187" s="871" t="s">
        <v>0</v>
      </c>
      <c r="K187" s="872"/>
      <c r="L187" s="873"/>
      <c r="M187" s="223" t="s">
        <v>288</v>
      </c>
      <c r="N187" s="292">
        <v>31699.99</v>
      </c>
      <c r="O187" s="292">
        <v>31699.99</v>
      </c>
      <c r="P187" s="183" t="s">
        <v>263</v>
      </c>
    </row>
    <row r="188" spans="1:16" ht="27" customHeight="1" x14ac:dyDescent="0.25">
      <c r="A188" s="877"/>
      <c r="B188" s="877"/>
      <c r="C188" s="877"/>
      <c r="D188" s="890"/>
      <c r="E188" s="913"/>
      <c r="F188" s="913"/>
      <c r="G188" s="915"/>
      <c r="H188" s="915"/>
      <c r="I188" s="291"/>
      <c r="J188" s="871" t="s">
        <v>1</v>
      </c>
      <c r="K188" s="872"/>
      <c r="L188" s="873"/>
      <c r="M188" s="105" t="s">
        <v>270</v>
      </c>
      <c r="N188" s="292">
        <f>48169.99-N187</f>
        <v>16469.999999999996</v>
      </c>
      <c r="O188" s="292">
        <v>0</v>
      </c>
      <c r="P188" s="183"/>
    </row>
    <row r="189" spans="1:16" ht="21" customHeight="1" x14ac:dyDescent="0.25">
      <c r="A189" s="184"/>
      <c r="B189" s="185" t="s">
        <v>63</v>
      </c>
      <c r="C189" s="185"/>
      <c r="D189" s="185"/>
      <c r="E189" s="88">
        <f t="shared" ref="E189:H191" si="16">E190</f>
        <v>220170</v>
      </c>
      <c r="F189" s="88">
        <f t="shared" si="16"/>
        <v>220170</v>
      </c>
      <c r="G189" s="88">
        <f t="shared" si="16"/>
        <v>220170</v>
      </c>
      <c r="H189" s="88">
        <f t="shared" si="16"/>
        <v>0</v>
      </c>
      <c r="I189" s="291"/>
      <c r="J189" s="89"/>
      <c r="K189" s="89">
        <v>710</v>
      </c>
      <c r="L189" s="293"/>
      <c r="M189" s="294"/>
      <c r="N189" s="92">
        <f t="shared" ref="N189:O191" si="17">N190</f>
        <v>54000</v>
      </c>
      <c r="O189" s="92">
        <f t="shared" si="17"/>
        <v>54000</v>
      </c>
    </row>
    <row r="190" spans="1:16" ht="18" customHeight="1" x14ac:dyDescent="0.25">
      <c r="A190" s="93"/>
      <c r="B190" s="93"/>
      <c r="C190" s="93">
        <v>71012</v>
      </c>
      <c r="D190" s="3"/>
      <c r="E190" s="94">
        <f t="shared" si="16"/>
        <v>220170</v>
      </c>
      <c r="F190" s="94">
        <f t="shared" si="16"/>
        <v>220170</v>
      </c>
      <c r="G190" s="94">
        <f t="shared" si="16"/>
        <v>220170</v>
      </c>
      <c r="H190" s="94">
        <f t="shared" si="16"/>
        <v>0</v>
      </c>
      <c r="I190" s="291"/>
      <c r="J190" s="93"/>
      <c r="K190" s="93"/>
      <c r="L190" s="93">
        <v>71012</v>
      </c>
      <c r="M190" s="15"/>
      <c r="N190" s="95">
        <f t="shared" si="17"/>
        <v>54000</v>
      </c>
      <c r="O190" s="95">
        <f t="shared" si="17"/>
        <v>54000</v>
      </c>
    </row>
    <row r="191" spans="1:16" ht="18" customHeight="1" x14ac:dyDescent="0.25">
      <c r="A191" s="96"/>
      <c r="B191" s="96"/>
      <c r="C191" s="96"/>
      <c r="D191" s="295" t="s">
        <v>61</v>
      </c>
      <c r="E191" s="296">
        <f t="shared" si="16"/>
        <v>220170</v>
      </c>
      <c r="F191" s="296">
        <f t="shared" si="16"/>
        <v>220170</v>
      </c>
      <c r="G191" s="296">
        <f t="shared" si="16"/>
        <v>220170</v>
      </c>
      <c r="H191" s="296">
        <f t="shared" si="16"/>
        <v>0</v>
      </c>
      <c r="I191" s="291"/>
      <c r="J191" s="297"/>
      <c r="K191" s="297"/>
      <c r="L191" s="297"/>
      <c r="M191" s="295">
        <v>2170</v>
      </c>
      <c r="N191" s="298">
        <f t="shared" si="17"/>
        <v>54000</v>
      </c>
      <c r="O191" s="298">
        <f t="shared" si="17"/>
        <v>54000</v>
      </c>
    </row>
    <row r="192" spans="1:16" ht="48" x14ac:dyDescent="0.25">
      <c r="A192" s="100" t="s">
        <v>0</v>
      </c>
      <c r="B192" s="101"/>
      <c r="C192" s="102"/>
      <c r="D192" s="103" t="s">
        <v>183</v>
      </c>
      <c r="E192" s="299">
        <v>220170</v>
      </c>
      <c r="F192" s="299">
        <v>220170</v>
      </c>
      <c r="G192" s="299">
        <v>220170</v>
      </c>
      <c r="H192" s="299"/>
      <c r="I192" s="291"/>
      <c r="J192" s="871" t="s">
        <v>0</v>
      </c>
      <c r="K192" s="872"/>
      <c r="L192" s="873"/>
      <c r="M192" s="285" t="s">
        <v>266</v>
      </c>
      <c r="N192" s="292">
        <v>54000</v>
      </c>
      <c r="O192" s="292">
        <v>54000</v>
      </c>
      <c r="P192" s="183"/>
    </row>
    <row r="193" spans="1:15" ht="21" customHeight="1" x14ac:dyDescent="0.25">
      <c r="A193" s="86"/>
      <c r="B193" s="87" t="s">
        <v>66</v>
      </c>
      <c r="C193" s="87"/>
      <c r="D193" s="87"/>
      <c r="E193" s="88">
        <f>E194</f>
        <v>1769869</v>
      </c>
      <c r="F193" s="88">
        <f>F194</f>
        <v>720053.10999999987</v>
      </c>
      <c r="G193" s="88">
        <f>G194</f>
        <v>0</v>
      </c>
      <c r="H193" s="88">
        <f>H194</f>
        <v>0</v>
      </c>
      <c r="I193" s="291"/>
      <c r="J193" s="89"/>
      <c r="K193" s="89">
        <v>750</v>
      </c>
      <c r="L193" s="293"/>
      <c r="M193" s="294"/>
      <c r="N193" s="92">
        <f>N194+N197</f>
        <v>239728</v>
      </c>
      <c r="O193" s="92">
        <f>O194+O197</f>
        <v>239728</v>
      </c>
    </row>
    <row r="194" spans="1:15" ht="19.5" customHeight="1" x14ac:dyDescent="0.25">
      <c r="A194" s="93"/>
      <c r="B194" s="93"/>
      <c r="C194" s="93" t="s">
        <v>67</v>
      </c>
      <c r="D194" s="3"/>
      <c r="E194" s="94">
        <f>E195+E208</f>
        <v>1769869</v>
      </c>
      <c r="F194" s="94">
        <f>F195+F208</f>
        <v>720053.10999999987</v>
      </c>
      <c r="G194" s="94">
        <f>G195+G208</f>
        <v>0</v>
      </c>
      <c r="H194" s="94">
        <f>H195+H208</f>
        <v>0</v>
      </c>
      <c r="I194" s="291"/>
      <c r="J194" s="93"/>
      <c r="K194" s="93"/>
      <c r="L194" s="93">
        <v>75020</v>
      </c>
      <c r="M194" s="15"/>
      <c r="N194" s="95">
        <f>N195</f>
        <v>226728</v>
      </c>
      <c r="O194" s="95">
        <f>O195</f>
        <v>226728</v>
      </c>
    </row>
    <row r="195" spans="1:15" ht="18.75" customHeight="1" x14ac:dyDescent="0.25">
      <c r="A195" s="96"/>
      <c r="B195" s="96"/>
      <c r="C195" s="96"/>
      <c r="D195" s="300" t="s">
        <v>59</v>
      </c>
      <c r="E195" s="296">
        <f>SUM(E196:E207)</f>
        <v>1629869</v>
      </c>
      <c r="F195" s="296">
        <f>SUM(F196:F207)</f>
        <v>582140.05999999994</v>
      </c>
      <c r="G195" s="296">
        <f>SUM(G196:G207)</f>
        <v>0</v>
      </c>
      <c r="H195" s="296">
        <f>SUM(H196:H207)</f>
        <v>0</v>
      </c>
      <c r="I195" s="291"/>
      <c r="J195" s="297"/>
      <c r="K195" s="297"/>
      <c r="L195" s="297"/>
      <c r="M195" s="295">
        <v>2007</v>
      </c>
      <c r="N195" s="298">
        <f>N196</f>
        <v>226728</v>
      </c>
      <c r="O195" s="298">
        <f>O196</f>
        <v>226728</v>
      </c>
    </row>
    <row r="196" spans="1:15" ht="35.25" customHeight="1" x14ac:dyDescent="0.25">
      <c r="A196" s="282" t="s">
        <v>0</v>
      </c>
      <c r="B196" s="282"/>
      <c r="C196" s="282"/>
      <c r="D196" s="281" t="s">
        <v>250</v>
      </c>
      <c r="E196" s="301">
        <v>15000</v>
      </c>
      <c r="F196" s="302">
        <v>14883</v>
      </c>
      <c r="G196" s="257"/>
      <c r="H196" s="257"/>
      <c r="I196" s="291"/>
      <c r="J196" s="868" t="s">
        <v>0</v>
      </c>
      <c r="K196" s="868"/>
      <c r="L196" s="868"/>
      <c r="M196" s="279" t="s">
        <v>264</v>
      </c>
      <c r="N196" s="303">
        <v>226728</v>
      </c>
      <c r="O196" s="303">
        <v>226728</v>
      </c>
    </row>
    <row r="197" spans="1:15" ht="19.5" customHeight="1" x14ac:dyDescent="0.25">
      <c r="A197" s="907" t="s">
        <v>1</v>
      </c>
      <c r="B197" s="907"/>
      <c r="C197" s="907"/>
      <c r="D197" s="920" t="s">
        <v>251</v>
      </c>
      <c r="E197" s="912">
        <v>232879</v>
      </c>
      <c r="F197" s="912">
        <v>224718.6</v>
      </c>
      <c r="G197" s="905"/>
      <c r="H197" s="905"/>
      <c r="I197" s="291"/>
      <c r="J197" s="93"/>
      <c r="K197" s="93"/>
      <c r="L197" s="93">
        <v>75095</v>
      </c>
      <c r="M197" s="15"/>
      <c r="N197" s="95">
        <f>N198</f>
        <v>13000</v>
      </c>
      <c r="O197" s="95">
        <f>O198</f>
        <v>13000</v>
      </c>
    </row>
    <row r="198" spans="1:15" ht="18.75" customHeight="1" x14ac:dyDescent="0.25">
      <c r="A198" s="815"/>
      <c r="B198" s="815"/>
      <c r="C198" s="815"/>
      <c r="D198" s="921"/>
      <c r="E198" s="913"/>
      <c r="F198" s="913"/>
      <c r="G198" s="922"/>
      <c r="H198" s="922"/>
      <c r="I198" s="291"/>
      <c r="J198" s="297"/>
      <c r="K198" s="297"/>
      <c r="L198" s="297"/>
      <c r="M198" s="295">
        <v>2710</v>
      </c>
      <c r="N198" s="298">
        <f>N199</f>
        <v>13000</v>
      </c>
      <c r="O198" s="298">
        <f>O199</f>
        <v>13000</v>
      </c>
    </row>
    <row r="199" spans="1:15" ht="43.5" customHeight="1" x14ac:dyDescent="0.25">
      <c r="A199" s="732" t="s">
        <v>2</v>
      </c>
      <c r="B199" s="733"/>
      <c r="C199" s="777"/>
      <c r="D199" s="289" t="s">
        <v>252</v>
      </c>
      <c r="E199" s="304">
        <v>190000</v>
      </c>
      <c r="F199" s="305">
        <v>159408</v>
      </c>
      <c r="G199" s="258"/>
      <c r="H199" s="258"/>
      <c r="I199" s="291"/>
      <c r="J199" s="916" t="s">
        <v>0</v>
      </c>
      <c r="K199" s="916"/>
      <c r="L199" s="916"/>
      <c r="M199" s="284" t="s">
        <v>268</v>
      </c>
      <c r="N199" s="306">
        <v>13000</v>
      </c>
      <c r="O199" s="306">
        <v>13000</v>
      </c>
    </row>
    <row r="200" spans="1:15" ht="18.75" customHeight="1" x14ac:dyDescent="0.25">
      <c r="A200" s="877" t="s">
        <v>3</v>
      </c>
      <c r="B200" s="877"/>
      <c r="C200" s="877"/>
      <c r="D200" s="890" t="s">
        <v>253</v>
      </c>
      <c r="E200" s="904">
        <v>62000</v>
      </c>
      <c r="F200" s="904">
        <v>61397.85</v>
      </c>
      <c r="G200" s="905"/>
      <c r="H200" s="905"/>
      <c r="I200" s="291"/>
      <c r="J200" s="89"/>
      <c r="K200" s="89">
        <v>754</v>
      </c>
      <c r="L200" s="293"/>
      <c r="M200" s="294"/>
      <c r="N200" s="92">
        <f>N201+N204</f>
        <v>189700</v>
      </c>
      <c r="O200" s="92">
        <f>O201+O204</f>
        <v>189700</v>
      </c>
    </row>
    <row r="201" spans="1:15" ht="18.75" customHeight="1" x14ac:dyDescent="0.25">
      <c r="A201" s="877"/>
      <c r="B201" s="877"/>
      <c r="C201" s="877"/>
      <c r="D201" s="890"/>
      <c r="E201" s="904"/>
      <c r="F201" s="904"/>
      <c r="G201" s="711"/>
      <c r="H201" s="711"/>
      <c r="I201" s="291"/>
      <c r="J201" s="93"/>
      <c r="K201" s="93"/>
      <c r="L201" s="93">
        <v>75411</v>
      </c>
      <c r="M201" s="15"/>
      <c r="N201" s="95">
        <f>N202</f>
        <v>39700</v>
      </c>
      <c r="O201" s="95">
        <f>O202</f>
        <v>39700</v>
      </c>
    </row>
    <row r="202" spans="1:15" ht="18.75" customHeight="1" x14ac:dyDescent="0.25">
      <c r="A202" s="877"/>
      <c r="B202" s="877"/>
      <c r="C202" s="877"/>
      <c r="D202" s="890"/>
      <c r="E202" s="904"/>
      <c r="F202" s="904"/>
      <c r="G202" s="906"/>
      <c r="H202" s="906"/>
      <c r="I202" s="291"/>
      <c r="J202" s="297"/>
      <c r="K202" s="297"/>
      <c r="L202" s="297"/>
      <c r="M202" s="295">
        <v>2440</v>
      </c>
      <c r="N202" s="298">
        <f>N203</f>
        <v>39700</v>
      </c>
      <c r="O202" s="298">
        <f>O203</f>
        <v>39700</v>
      </c>
    </row>
    <row r="203" spans="1:15" ht="33.75" customHeight="1" x14ac:dyDescent="0.25">
      <c r="A203" s="869" t="s">
        <v>4</v>
      </c>
      <c r="B203" s="870"/>
      <c r="C203" s="870"/>
      <c r="D203" s="165" t="s">
        <v>254</v>
      </c>
      <c r="E203" s="307">
        <v>10990</v>
      </c>
      <c r="F203" s="307">
        <v>7995</v>
      </c>
      <c r="G203" s="278"/>
      <c r="H203" s="278"/>
      <c r="I203" s="291"/>
      <c r="J203" s="881" t="s">
        <v>0</v>
      </c>
      <c r="K203" s="882"/>
      <c r="L203" s="883"/>
      <c r="M203" s="225" t="s">
        <v>265</v>
      </c>
      <c r="N203" s="292">
        <v>39700</v>
      </c>
      <c r="O203" s="292">
        <v>39700</v>
      </c>
    </row>
    <row r="204" spans="1:15" ht="15.75" customHeight="1" x14ac:dyDescent="0.25">
      <c r="A204" s="884" t="s">
        <v>5</v>
      </c>
      <c r="B204" s="885"/>
      <c r="C204" s="886"/>
      <c r="D204" s="890" t="s">
        <v>255</v>
      </c>
      <c r="E204" s="891">
        <v>1000000</v>
      </c>
      <c r="F204" s="891">
        <v>0</v>
      </c>
      <c r="G204" s="896"/>
      <c r="H204" s="896"/>
      <c r="I204" s="291"/>
      <c r="J204" s="297"/>
      <c r="K204" s="297"/>
      <c r="L204" s="297"/>
      <c r="M204" s="295">
        <v>6260</v>
      </c>
      <c r="N204" s="298">
        <f>SUM(N205:N205)</f>
        <v>150000</v>
      </c>
      <c r="O204" s="298">
        <f>SUM(O205:O205)</f>
        <v>150000</v>
      </c>
    </row>
    <row r="205" spans="1:15" ht="42.75" customHeight="1" x14ac:dyDescent="0.25">
      <c r="A205" s="887"/>
      <c r="B205" s="888"/>
      <c r="C205" s="889"/>
      <c r="D205" s="890"/>
      <c r="E205" s="891"/>
      <c r="F205" s="891"/>
      <c r="G205" s="897"/>
      <c r="H205" s="897"/>
      <c r="I205" s="291"/>
      <c r="J205" s="881" t="s">
        <v>0</v>
      </c>
      <c r="K205" s="882"/>
      <c r="L205" s="883"/>
      <c r="M205" s="243" t="s">
        <v>271</v>
      </c>
      <c r="N205" s="308">
        <v>150000</v>
      </c>
      <c r="O205" s="308">
        <v>150000</v>
      </c>
    </row>
    <row r="206" spans="1:15" ht="24" customHeight="1" x14ac:dyDescent="0.25">
      <c r="A206" s="746" t="s">
        <v>6</v>
      </c>
      <c r="B206" s="730"/>
      <c r="C206" s="730"/>
      <c r="D206" s="276" t="s">
        <v>125</v>
      </c>
      <c r="E206" s="309">
        <v>94000</v>
      </c>
      <c r="F206" s="309">
        <v>93959.21</v>
      </c>
      <c r="G206" s="277"/>
      <c r="H206" s="277"/>
      <c r="I206" s="291"/>
      <c r="J206" s="125"/>
      <c r="K206" s="126">
        <v>758</v>
      </c>
      <c r="L206" s="125"/>
      <c r="M206" s="10"/>
      <c r="N206" s="92">
        <f>N207+N211</f>
        <v>11022311.17</v>
      </c>
      <c r="O206" s="92">
        <f>O207+O211</f>
        <v>8904378.5099999998</v>
      </c>
    </row>
    <row r="207" spans="1:15" ht="25.5" x14ac:dyDescent="0.25">
      <c r="A207" s="746" t="s">
        <v>7</v>
      </c>
      <c r="B207" s="730"/>
      <c r="C207" s="730"/>
      <c r="D207" s="276" t="s">
        <v>256</v>
      </c>
      <c r="E207" s="309">
        <v>25000</v>
      </c>
      <c r="F207" s="309">
        <v>19778.400000000001</v>
      </c>
      <c r="G207" s="277"/>
      <c r="H207" s="277"/>
      <c r="I207" s="291"/>
      <c r="J207" s="94"/>
      <c r="K207" s="94"/>
      <c r="L207" s="93">
        <v>75816</v>
      </c>
      <c r="M207" s="4"/>
      <c r="N207" s="95">
        <f>N208</f>
        <v>7112486.1900000004</v>
      </c>
      <c r="O207" s="95">
        <f>O208</f>
        <v>7112486.1900000004</v>
      </c>
    </row>
    <row r="208" spans="1:15" ht="23.25" customHeight="1" x14ac:dyDescent="0.25">
      <c r="A208" s="96"/>
      <c r="B208" s="96"/>
      <c r="C208" s="96"/>
      <c r="D208" s="295" t="s">
        <v>61</v>
      </c>
      <c r="E208" s="296">
        <f>SUM(E209:E210)</f>
        <v>140000</v>
      </c>
      <c r="F208" s="296">
        <f>SUM(F209:F210)</f>
        <v>137913.04999999999</v>
      </c>
      <c r="G208" s="296">
        <f>SUM(G209:G210)</f>
        <v>0</v>
      </c>
      <c r="H208" s="296">
        <f>SUM(H209:H210)</f>
        <v>0</v>
      </c>
      <c r="I208" s="291"/>
      <c r="J208" s="296"/>
      <c r="K208" s="296"/>
      <c r="L208" s="296"/>
      <c r="M208" s="295">
        <v>6370</v>
      </c>
      <c r="N208" s="298">
        <f>N209</f>
        <v>7112486.1900000004</v>
      </c>
      <c r="O208" s="298">
        <f>O209</f>
        <v>7112486.1900000004</v>
      </c>
    </row>
    <row r="209" spans="1:15" ht="30.75" customHeight="1" x14ac:dyDescent="0.25">
      <c r="A209" s="765" t="s">
        <v>0</v>
      </c>
      <c r="B209" s="766"/>
      <c r="C209" s="767"/>
      <c r="D209" s="187" t="s">
        <v>276</v>
      </c>
      <c r="E209" s="310">
        <v>25000</v>
      </c>
      <c r="F209" s="310">
        <v>24477</v>
      </c>
      <c r="G209" s="310"/>
      <c r="H209" s="310"/>
      <c r="I209" s="291"/>
      <c r="J209" s="892" t="s">
        <v>0</v>
      </c>
      <c r="K209" s="892"/>
      <c r="L209" s="892"/>
      <c r="M209" s="902" t="s">
        <v>269</v>
      </c>
      <c r="N209" s="903">
        <v>7112486.1900000004</v>
      </c>
      <c r="O209" s="903">
        <v>7112486.1900000004</v>
      </c>
    </row>
    <row r="210" spans="1:15" ht="27" customHeight="1" x14ac:dyDescent="0.25">
      <c r="A210" s="762" t="s">
        <v>1</v>
      </c>
      <c r="B210" s="763"/>
      <c r="C210" s="764"/>
      <c r="D210" s="187" t="s">
        <v>275</v>
      </c>
      <c r="E210" s="310">
        <v>115000</v>
      </c>
      <c r="F210" s="310">
        <v>113436.05</v>
      </c>
      <c r="G210" s="310"/>
      <c r="H210" s="310"/>
      <c r="I210" s="291"/>
      <c r="J210" s="892"/>
      <c r="K210" s="892"/>
      <c r="L210" s="892"/>
      <c r="M210" s="902"/>
      <c r="N210" s="903"/>
      <c r="O210" s="903"/>
    </row>
    <row r="211" spans="1:15" ht="18" customHeight="1" x14ac:dyDescent="0.25">
      <c r="A211" s="184"/>
      <c r="B211" s="185" t="s">
        <v>77</v>
      </c>
      <c r="C211" s="185"/>
      <c r="D211" s="311"/>
      <c r="E211" s="349">
        <f>E212</f>
        <v>450000</v>
      </c>
      <c r="F211" s="349">
        <f>F212</f>
        <v>450000</v>
      </c>
      <c r="G211" s="349">
        <f>G212</f>
        <v>0</v>
      </c>
      <c r="H211" s="349">
        <f>H212</f>
        <v>0</v>
      </c>
      <c r="I211" s="291"/>
      <c r="J211" s="94"/>
      <c r="K211" s="94"/>
      <c r="L211" s="93">
        <v>75863</v>
      </c>
      <c r="M211" s="4"/>
      <c r="N211" s="95">
        <f>N212</f>
        <v>3909824.98</v>
      </c>
      <c r="O211" s="95">
        <f>O212</f>
        <v>1791892.32</v>
      </c>
    </row>
    <row r="212" spans="1:15" ht="18" customHeight="1" x14ac:dyDescent="0.25">
      <c r="A212" s="118"/>
      <c r="B212" s="118"/>
      <c r="C212" s="118" t="s">
        <v>78</v>
      </c>
      <c r="D212" s="119"/>
      <c r="E212" s="120">
        <f>E213+E215</f>
        <v>450000</v>
      </c>
      <c r="F212" s="120">
        <f>F213+F215</f>
        <v>450000</v>
      </c>
      <c r="G212" s="120">
        <f>G213+G215</f>
        <v>0</v>
      </c>
      <c r="H212" s="120">
        <f>H213+H215</f>
        <v>0</v>
      </c>
      <c r="I212" s="291"/>
      <c r="J212" s="296"/>
      <c r="K212" s="296"/>
      <c r="L212" s="296"/>
      <c r="M212" s="295">
        <v>6257</v>
      </c>
      <c r="N212" s="298">
        <f>N213</f>
        <v>3909824.98</v>
      </c>
      <c r="O212" s="298">
        <f>O213</f>
        <v>1791892.32</v>
      </c>
    </row>
    <row r="213" spans="1:15" ht="18" customHeight="1" x14ac:dyDescent="0.25">
      <c r="A213" s="96"/>
      <c r="B213" s="96"/>
      <c r="C213" s="96"/>
      <c r="D213" s="295" t="s">
        <v>61</v>
      </c>
      <c r="E213" s="296">
        <f>SUM(E214:E214)</f>
        <v>150000</v>
      </c>
      <c r="F213" s="296">
        <f>SUM(F214:F214)</f>
        <v>150000</v>
      </c>
      <c r="G213" s="296">
        <f>SUM(G214:G214)</f>
        <v>0</v>
      </c>
      <c r="H213" s="296">
        <f>SUM(H214:H214)</f>
        <v>0</v>
      </c>
      <c r="I213" s="291"/>
      <c r="J213" s="898" t="s">
        <v>0</v>
      </c>
      <c r="K213" s="898"/>
      <c r="L213" s="898"/>
      <c r="M213" s="899" t="s">
        <v>267</v>
      </c>
      <c r="N213" s="900">
        <v>3909824.98</v>
      </c>
      <c r="O213" s="900">
        <v>1791892.32</v>
      </c>
    </row>
    <row r="214" spans="1:15" ht="41.25" customHeight="1" x14ac:dyDescent="0.25">
      <c r="A214" s="732" t="s">
        <v>0</v>
      </c>
      <c r="B214" s="733"/>
      <c r="C214" s="734"/>
      <c r="D214" s="241" t="s">
        <v>280</v>
      </c>
      <c r="E214" s="312">
        <v>150000</v>
      </c>
      <c r="F214" s="312">
        <v>150000</v>
      </c>
      <c r="G214" s="312"/>
      <c r="H214" s="312"/>
      <c r="I214" s="291"/>
      <c r="J214" s="898"/>
      <c r="K214" s="898"/>
      <c r="L214" s="898"/>
      <c r="M214" s="899"/>
      <c r="N214" s="900"/>
      <c r="O214" s="900"/>
    </row>
    <row r="215" spans="1:15" ht="22.5" customHeight="1" x14ac:dyDescent="0.25">
      <c r="A215" s="96"/>
      <c r="B215" s="96"/>
      <c r="C215" s="96"/>
      <c r="D215" s="295">
        <v>6170</v>
      </c>
      <c r="E215" s="296">
        <f>SUM(E216:E218)</f>
        <v>300000</v>
      </c>
      <c r="F215" s="296">
        <f>SUM(F216:F218)</f>
        <v>300000</v>
      </c>
      <c r="G215" s="296">
        <f>SUM(G216:G218)</f>
        <v>0</v>
      </c>
      <c r="H215" s="296">
        <f>SUM(H216:H218)</f>
        <v>0</v>
      </c>
      <c r="I215" s="291"/>
      <c r="J215" s="89"/>
      <c r="K215" s="89">
        <v>801</v>
      </c>
      <c r="L215" s="293"/>
      <c r="M215" s="294"/>
      <c r="N215" s="92">
        <f t="shared" ref="N215:O217" si="18">N216</f>
        <v>34499.910000000003</v>
      </c>
      <c r="O215" s="92">
        <f t="shared" si="18"/>
        <v>0</v>
      </c>
    </row>
    <row r="216" spans="1:15" ht="22.5" customHeight="1" x14ac:dyDescent="0.25">
      <c r="A216" s="732" t="s">
        <v>0</v>
      </c>
      <c r="B216" s="733"/>
      <c r="C216" s="734"/>
      <c r="D216" s="757" t="s">
        <v>257</v>
      </c>
      <c r="E216" s="874">
        <v>150000</v>
      </c>
      <c r="F216" s="874">
        <v>150000</v>
      </c>
      <c r="G216" s="874"/>
      <c r="H216" s="874"/>
      <c r="I216" s="291"/>
      <c r="J216" s="93"/>
      <c r="K216" s="93"/>
      <c r="L216" s="93">
        <v>80115</v>
      </c>
      <c r="M216" s="15"/>
      <c r="N216" s="95">
        <f t="shared" si="18"/>
        <v>34499.910000000003</v>
      </c>
      <c r="O216" s="95">
        <f t="shared" si="18"/>
        <v>0</v>
      </c>
    </row>
    <row r="217" spans="1:15" ht="22.5" customHeight="1" x14ac:dyDescent="0.25">
      <c r="A217" s="785"/>
      <c r="B217" s="786"/>
      <c r="C217" s="843"/>
      <c r="D217" s="758"/>
      <c r="E217" s="876"/>
      <c r="F217" s="876"/>
      <c r="G217" s="875"/>
      <c r="H217" s="875"/>
      <c r="I217" s="291"/>
      <c r="J217" s="297"/>
      <c r="K217" s="297"/>
      <c r="L217" s="297"/>
      <c r="M217" s="295">
        <v>6257</v>
      </c>
      <c r="N217" s="298">
        <f t="shared" si="18"/>
        <v>34499.910000000003</v>
      </c>
      <c r="O217" s="298">
        <f t="shared" si="18"/>
        <v>0</v>
      </c>
    </row>
    <row r="218" spans="1:15" ht="45" customHeight="1" x14ac:dyDescent="0.25">
      <c r="A218" s="738" t="s">
        <v>1</v>
      </c>
      <c r="B218" s="739"/>
      <c r="C218" s="740"/>
      <c r="D218" s="241" t="s">
        <v>134</v>
      </c>
      <c r="E218" s="312">
        <v>150000</v>
      </c>
      <c r="F218" s="312">
        <v>150000</v>
      </c>
      <c r="G218" s="313"/>
      <c r="H218" s="313"/>
      <c r="I218" s="291"/>
      <c r="J218" s="901" t="s">
        <v>0</v>
      </c>
      <c r="K218" s="901"/>
      <c r="L218" s="901"/>
      <c r="M218" s="232" t="s">
        <v>290</v>
      </c>
      <c r="N218" s="314">
        <v>34499.910000000003</v>
      </c>
      <c r="O218" s="314">
        <v>0</v>
      </c>
    </row>
    <row r="219" spans="1:15" ht="21.75" customHeight="1" x14ac:dyDescent="0.25">
      <c r="A219" s="90"/>
      <c r="B219" s="124" t="s">
        <v>80</v>
      </c>
      <c r="C219" s="124"/>
      <c r="D219" s="124"/>
      <c r="E219" s="88">
        <f>E220+E245</f>
        <v>5870955.0300000003</v>
      </c>
      <c r="F219" s="88">
        <f>F220+F245</f>
        <v>5775497.7000000002</v>
      </c>
      <c r="G219" s="88">
        <f>G220+G245</f>
        <v>0</v>
      </c>
      <c r="H219" s="88">
        <f>H220+H245</f>
        <v>0</v>
      </c>
      <c r="I219" s="291"/>
      <c r="J219" s="89"/>
      <c r="K219" s="89">
        <v>851</v>
      </c>
      <c r="L219" s="293"/>
      <c r="M219" s="294"/>
      <c r="N219" s="92">
        <f t="shared" ref="N219:O221" si="19">N220</f>
        <v>200000</v>
      </c>
      <c r="O219" s="92">
        <f t="shared" si="19"/>
        <v>200000</v>
      </c>
    </row>
    <row r="220" spans="1:15" ht="21.75" customHeight="1" x14ac:dyDescent="0.25">
      <c r="A220" s="118"/>
      <c r="B220" s="118"/>
      <c r="C220" s="118" t="s">
        <v>81</v>
      </c>
      <c r="D220" s="119"/>
      <c r="E220" s="120">
        <f>E221+E231+E234+E237+E240+E225+E243</f>
        <v>5823255.0300000003</v>
      </c>
      <c r="F220" s="120">
        <f>F221+F231+F234+F237+F240+F225+F243</f>
        <v>5754587.7000000002</v>
      </c>
      <c r="G220" s="120">
        <f>G221+G231+G234+G237+G240+G225+G243</f>
        <v>0</v>
      </c>
      <c r="H220" s="120">
        <f>H221+H231+H234+H237+H240+H225+H243</f>
        <v>0</v>
      </c>
      <c r="I220" s="291"/>
      <c r="J220" s="93"/>
      <c r="K220" s="93"/>
      <c r="L220" s="93">
        <v>85111</v>
      </c>
      <c r="M220" s="15"/>
      <c r="N220" s="95">
        <f t="shared" si="19"/>
        <v>200000</v>
      </c>
      <c r="O220" s="95">
        <f t="shared" si="19"/>
        <v>200000</v>
      </c>
    </row>
    <row r="221" spans="1:15" ht="21.75" customHeight="1" x14ac:dyDescent="0.25">
      <c r="A221" s="96"/>
      <c r="B221" s="96"/>
      <c r="C221" s="96"/>
      <c r="D221" s="295" t="s">
        <v>59</v>
      </c>
      <c r="E221" s="296">
        <f>SUM(E222:E223)</f>
        <v>180000</v>
      </c>
      <c r="F221" s="296">
        <f>SUM(F222:F223)</f>
        <v>173419</v>
      </c>
      <c r="G221" s="296">
        <f>SUM(G222:G223)</f>
        <v>0</v>
      </c>
      <c r="H221" s="296">
        <f>SUM(H222:H223)</f>
        <v>0</v>
      </c>
      <c r="I221" s="291"/>
      <c r="J221" s="297"/>
      <c r="K221" s="297"/>
      <c r="L221" s="297"/>
      <c r="M221" s="295">
        <v>6300</v>
      </c>
      <c r="N221" s="298">
        <f t="shared" si="19"/>
        <v>200000</v>
      </c>
      <c r="O221" s="298">
        <f t="shared" si="19"/>
        <v>200000</v>
      </c>
    </row>
    <row r="222" spans="1:15" ht="51.75" customHeight="1" x14ac:dyDescent="0.25">
      <c r="A222" s="748" t="s">
        <v>1</v>
      </c>
      <c r="B222" s="749"/>
      <c r="C222" s="750"/>
      <c r="D222" s="241" t="s">
        <v>281</v>
      </c>
      <c r="E222" s="312">
        <v>21000</v>
      </c>
      <c r="F222" s="312">
        <v>14420</v>
      </c>
      <c r="G222" s="242"/>
      <c r="H222" s="242"/>
      <c r="I222" s="291"/>
      <c r="J222" s="916" t="s">
        <v>0</v>
      </c>
      <c r="K222" s="916"/>
      <c r="L222" s="916"/>
      <c r="M222" s="917" t="s">
        <v>289</v>
      </c>
      <c r="N222" s="893">
        <v>200000</v>
      </c>
      <c r="O222" s="893">
        <v>200000</v>
      </c>
    </row>
    <row r="223" spans="1:15" x14ac:dyDescent="0.25">
      <c r="A223" s="748" t="s">
        <v>2</v>
      </c>
      <c r="B223" s="749"/>
      <c r="C223" s="750"/>
      <c r="D223" s="757" t="s">
        <v>258</v>
      </c>
      <c r="E223" s="874">
        <v>159000</v>
      </c>
      <c r="F223" s="874">
        <v>158999</v>
      </c>
      <c r="G223" s="710"/>
      <c r="H223" s="710"/>
      <c r="I223" s="291"/>
      <c r="J223" s="916"/>
      <c r="K223" s="916"/>
      <c r="L223" s="916"/>
      <c r="M223" s="918"/>
      <c r="N223" s="894"/>
      <c r="O223" s="894"/>
    </row>
    <row r="224" spans="1:15" ht="21" customHeight="1" x14ac:dyDescent="0.25">
      <c r="A224" s="754"/>
      <c r="B224" s="755"/>
      <c r="C224" s="756"/>
      <c r="D224" s="728"/>
      <c r="E224" s="876"/>
      <c r="F224" s="876"/>
      <c r="G224" s="712"/>
      <c r="H224" s="712"/>
      <c r="I224" s="291"/>
      <c r="J224" s="916"/>
      <c r="K224" s="916"/>
      <c r="L224" s="916"/>
      <c r="M224" s="919"/>
      <c r="N224" s="895"/>
      <c r="O224" s="895"/>
    </row>
    <row r="225" spans="1:15" ht="15" customHeight="1" x14ac:dyDescent="0.25">
      <c r="A225" s="191"/>
      <c r="B225" s="191"/>
      <c r="C225" s="191"/>
      <c r="D225" s="174" t="s">
        <v>60</v>
      </c>
      <c r="E225" s="315">
        <f>E226+E228</f>
        <v>2826890.46</v>
      </c>
      <c r="F225" s="315">
        <f>F226+F228</f>
        <v>2821077.2</v>
      </c>
      <c r="G225" s="315">
        <f>G226+G228</f>
        <v>0</v>
      </c>
      <c r="H225" s="315">
        <f>H226+H228</f>
        <v>0</v>
      </c>
      <c r="I225" s="291"/>
      <c r="J225" s="286"/>
      <c r="K225" s="286"/>
      <c r="L225" s="286"/>
      <c r="M225" s="288"/>
      <c r="N225" s="287"/>
      <c r="O225" s="287"/>
    </row>
    <row r="226" spans="1:15" x14ac:dyDescent="0.25">
      <c r="A226" s="748" t="s">
        <v>0</v>
      </c>
      <c r="B226" s="749"/>
      <c r="C226" s="750"/>
      <c r="D226" s="757" t="s">
        <v>258</v>
      </c>
      <c r="E226" s="874">
        <v>34499.910000000003</v>
      </c>
      <c r="F226" s="874">
        <v>34499.910000000003</v>
      </c>
      <c r="G226" s="710"/>
      <c r="H226" s="710"/>
      <c r="I226" s="291"/>
      <c r="J226" s="316"/>
      <c r="K226" s="316"/>
      <c r="L226" s="316"/>
      <c r="M226" s="317"/>
      <c r="N226" s="318"/>
      <c r="O226" s="318"/>
    </row>
    <row r="227" spans="1:15" ht="20.25" customHeight="1" x14ac:dyDescent="0.25">
      <c r="A227" s="751"/>
      <c r="B227" s="752"/>
      <c r="C227" s="753"/>
      <c r="D227" s="758"/>
      <c r="E227" s="875"/>
      <c r="F227" s="875"/>
      <c r="G227" s="711"/>
      <c r="H227" s="711"/>
      <c r="I227" s="291"/>
      <c r="J227" s="319"/>
      <c r="K227" s="319"/>
      <c r="L227" s="319"/>
      <c r="M227" s="280"/>
      <c r="N227" s="320"/>
      <c r="O227" s="320"/>
    </row>
    <row r="228" spans="1:15" ht="17.25" customHeight="1" x14ac:dyDescent="0.25">
      <c r="A228" s="748" t="s">
        <v>1</v>
      </c>
      <c r="B228" s="749"/>
      <c r="C228" s="750"/>
      <c r="D228" s="757" t="s">
        <v>279</v>
      </c>
      <c r="E228" s="874">
        <v>2792390.55</v>
      </c>
      <c r="F228" s="874">
        <v>2786577.29</v>
      </c>
      <c r="G228" s="710"/>
      <c r="H228" s="710"/>
      <c r="I228" s="291"/>
      <c r="J228" s="212"/>
      <c r="K228" s="212"/>
      <c r="L228" s="212"/>
      <c r="M228" s="212"/>
      <c r="N228" s="212"/>
      <c r="O228" s="212"/>
    </row>
    <row r="229" spans="1:15" x14ac:dyDescent="0.25">
      <c r="A229" s="751"/>
      <c r="B229" s="752"/>
      <c r="C229" s="753"/>
      <c r="D229" s="758"/>
      <c r="E229" s="875"/>
      <c r="F229" s="875"/>
      <c r="G229" s="711"/>
      <c r="H229" s="711"/>
      <c r="I229" s="291"/>
    </row>
    <row r="230" spans="1:15" ht="14.25" customHeight="1" x14ac:dyDescent="0.25">
      <c r="A230" s="754"/>
      <c r="B230" s="755"/>
      <c r="C230" s="756"/>
      <c r="D230" s="728"/>
      <c r="E230" s="876"/>
      <c r="F230" s="876"/>
      <c r="G230" s="712"/>
      <c r="H230" s="712"/>
      <c r="I230" s="291"/>
      <c r="J230" s="321"/>
      <c r="K230" s="321"/>
      <c r="L230" s="321"/>
      <c r="M230" s="283"/>
      <c r="N230" s="320"/>
      <c r="O230" s="320"/>
    </row>
    <row r="231" spans="1:15" x14ac:dyDescent="0.25">
      <c r="A231" s="96"/>
      <c r="B231" s="96"/>
      <c r="C231" s="96"/>
      <c r="D231" s="295">
        <v>6059</v>
      </c>
      <c r="E231" s="296">
        <f>SUM(E232:E233)</f>
        <v>892003.73</v>
      </c>
      <c r="F231" s="296">
        <f>SUM(F232:F233)</f>
        <v>853222.92</v>
      </c>
      <c r="G231" s="296">
        <f>SUM(G232:G233)</f>
        <v>0</v>
      </c>
      <c r="H231" s="296">
        <f>SUM(H232:H233)</f>
        <v>0</v>
      </c>
      <c r="I231" s="291"/>
      <c r="J231" s="321"/>
      <c r="K231" s="321"/>
      <c r="L231" s="321"/>
      <c r="M231" s="283"/>
      <c r="N231" s="320"/>
      <c r="O231" s="320"/>
    </row>
    <row r="232" spans="1:15" ht="32.25" customHeight="1" x14ac:dyDescent="0.25">
      <c r="A232" s="171" t="s">
        <v>0</v>
      </c>
      <c r="B232" s="112"/>
      <c r="C232" s="113"/>
      <c r="D232" s="176" t="s">
        <v>258</v>
      </c>
      <c r="E232" s="322">
        <v>41000</v>
      </c>
      <c r="F232" s="322">
        <v>18050.89</v>
      </c>
      <c r="G232" s="177"/>
      <c r="H232" s="177"/>
      <c r="I232" s="291"/>
    </row>
    <row r="233" spans="1:15" ht="50.25" customHeight="1" x14ac:dyDescent="0.25">
      <c r="A233" s="171" t="s">
        <v>1</v>
      </c>
      <c r="B233" s="112"/>
      <c r="C233" s="113"/>
      <c r="D233" s="176" t="s">
        <v>279</v>
      </c>
      <c r="E233" s="323">
        <v>851003.73</v>
      </c>
      <c r="F233" s="323">
        <v>835172.03</v>
      </c>
      <c r="G233" s="173"/>
      <c r="H233" s="173"/>
      <c r="I233" s="291"/>
    </row>
    <row r="234" spans="1:15" x14ac:dyDescent="0.25">
      <c r="A234" s="96"/>
      <c r="B234" s="96"/>
      <c r="C234" s="96"/>
      <c r="D234" s="295">
        <v>6060</v>
      </c>
      <c r="E234" s="296">
        <f>SUM(E235:E236)</f>
        <v>114800</v>
      </c>
      <c r="F234" s="296">
        <f>SUM(F235:F236)</f>
        <v>105915</v>
      </c>
      <c r="G234" s="296">
        <f>SUM(G235:G236)</f>
        <v>0</v>
      </c>
      <c r="H234" s="296">
        <f>SUM(H235:H236)</f>
        <v>0</v>
      </c>
      <c r="I234" s="291"/>
    </row>
    <row r="235" spans="1:15" ht="50.25" customHeight="1" x14ac:dyDescent="0.25">
      <c r="A235" s="707" t="s">
        <v>0</v>
      </c>
      <c r="B235" s="708"/>
      <c r="C235" s="709"/>
      <c r="D235" s="134" t="s">
        <v>287</v>
      </c>
      <c r="E235" s="324">
        <v>14800</v>
      </c>
      <c r="F235" s="324">
        <v>14649</v>
      </c>
      <c r="G235" s="324"/>
      <c r="H235" s="324"/>
      <c r="I235" s="291"/>
    </row>
    <row r="236" spans="1:15" ht="24" customHeight="1" x14ac:dyDescent="0.25">
      <c r="A236" s="707" t="s">
        <v>1</v>
      </c>
      <c r="B236" s="708"/>
      <c r="C236" s="709"/>
      <c r="D236" s="134" t="s">
        <v>286</v>
      </c>
      <c r="E236" s="324">
        <v>100000</v>
      </c>
      <c r="F236" s="324">
        <v>91266</v>
      </c>
      <c r="G236" s="324"/>
      <c r="H236" s="324"/>
      <c r="I236" s="291"/>
    </row>
    <row r="237" spans="1:15" x14ac:dyDescent="0.25">
      <c r="A237" s="96"/>
      <c r="B237" s="96"/>
      <c r="C237" s="96"/>
      <c r="D237" s="295">
        <v>6067</v>
      </c>
      <c r="E237" s="296">
        <f>SUM(E238:E239)</f>
        <v>941749.92999999993</v>
      </c>
      <c r="F237" s="296">
        <f>SUM(F238:F239)</f>
        <v>933176.99</v>
      </c>
      <c r="G237" s="296">
        <f>SUM(G238:G239)</f>
        <v>0</v>
      </c>
      <c r="H237" s="296">
        <f>SUM(H238:H239)</f>
        <v>0</v>
      </c>
      <c r="I237" s="291"/>
    </row>
    <row r="238" spans="1:15" ht="38.25" x14ac:dyDescent="0.25">
      <c r="A238" s="707" t="s">
        <v>0</v>
      </c>
      <c r="B238" s="708"/>
      <c r="C238" s="709"/>
      <c r="D238" s="176" t="s">
        <v>279</v>
      </c>
      <c r="E238" s="324">
        <v>864980.82</v>
      </c>
      <c r="F238" s="299">
        <v>857139.58</v>
      </c>
      <c r="G238" s="299"/>
      <c r="H238" s="299"/>
      <c r="I238" s="291"/>
    </row>
    <row r="239" spans="1:15" ht="25.5" x14ac:dyDescent="0.25">
      <c r="A239" s="707" t="s">
        <v>1</v>
      </c>
      <c r="B239" s="708"/>
      <c r="C239" s="709"/>
      <c r="D239" s="134" t="s">
        <v>284</v>
      </c>
      <c r="E239" s="324">
        <v>76769.11</v>
      </c>
      <c r="F239" s="299">
        <v>76037.41</v>
      </c>
      <c r="G239" s="299"/>
      <c r="H239" s="299"/>
      <c r="I239" s="291"/>
    </row>
    <row r="240" spans="1:15" x14ac:dyDescent="0.25">
      <c r="A240" s="96"/>
      <c r="B240" s="96"/>
      <c r="C240" s="96"/>
      <c r="D240" s="295">
        <v>6069</v>
      </c>
      <c r="E240" s="296">
        <f>SUM(E241:E242)</f>
        <v>319740.27</v>
      </c>
      <c r="F240" s="296">
        <f>SUM(F241:F242)</f>
        <v>319705.95</v>
      </c>
      <c r="G240" s="296">
        <f>SUM(G241:G242)</f>
        <v>0</v>
      </c>
      <c r="H240" s="296">
        <f>SUM(H241:H242)</f>
        <v>0</v>
      </c>
      <c r="I240" s="291"/>
      <c r="J240" s="316"/>
      <c r="K240" s="316"/>
      <c r="L240" s="316"/>
      <c r="M240" s="207"/>
      <c r="N240" s="318"/>
      <c r="O240" s="318"/>
    </row>
    <row r="241" spans="1:15" ht="38.25" x14ac:dyDescent="0.25">
      <c r="A241" s="707" t="s">
        <v>0</v>
      </c>
      <c r="B241" s="708"/>
      <c r="C241" s="709"/>
      <c r="D241" s="176" t="s">
        <v>279</v>
      </c>
      <c r="E241" s="325">
        <v>316410.94</v>
      </c>
      <c r="F241" s="325">
        <v>316408.36</v>
      </c>
      <c r="G241" s="325"/>
      <c r="H241" s="325"/>
      <c r="I241" s="291"/>
      <c r="J241" s="316"/>
      <c r="K241" s="316"/>
      <c r="L241" s="316"/>
      <c r="M241" s="207"/>
      <c r="N241" s="318"/>
      <c r="O241" s="318"/>
    </row>
    <row r="242" spans="1:15" ht="25.5" x14ac:dyDescent="0.25">
      <c r="A242" s="707" t="s">
        <v>1</v>
      </c>
      <c r="B242" s="708"/>
      <c r="C242" s="709"/>
      <c r="D242" s="134" t="s">
        <v>284</v>
      </c>
      <c r="E242" s="325">
        <v>3329.33</v>
      </c>
      <c r="F242" s="325">
        <v>3297.59</v>
      </c>
      <c r="G242" s="325"/>
      <c r="H242" s="325"/>
      <c r="I242" s="291"/>
      <c r="J242" s="316"/>
      <c r="K242" s="316"/>
      <c r="L242" s="316"/>
      <c r="M242" s="207"/>
      <c r="N242" s="318"/>
      <c r="O242" s="318"/>
    </row>
    <row r="243" spans="1:15" x14ac:dyDescent="0.25">
      <c r="A243" s="96"/>
      <c r="B243" s="96"/>
      <c r="C243" s="96"/>
      <c r="D243" s="295">
        <v>6109</v>
      </c>
      <c r="E243" s="296">
        <f>SUM(E244:E244)</f>
        <v>548070.64</v>
      </c>
      <c r="F243" s="296">
        <f>SUM(F244:F244)</f>
        <v>548070.64</v>
      </c>
      <c r="G243" s="296">
        <f>SUM(G244:G244)</f>
        <v>0</v>
      </c>
      <c r="H243" s="296">
        <f>SUM(H244:H244)</f>
        <v>0</v>
      </c>
      <c r="I243" s="291"/>
    </row>
    <row r="244" spans="1:15" ht="38.25" x14ac:dyDescent="0.25">
      <c r="A244" s="707" t="s">
        <v>0</v>
      </c>
      <c r="B244" s="708"/>
      <c r="C244" s="709"/>
      <c r="D244" s="176" t="s">
        <v>279</v>
      </c>
      <c r="E244" s="324">
        <v>548070.64</v>
      </c>
      <c r="F244" s="299">
        <v>548070.64</v>
      </c>
      <c r="G244" s="299"/>
      <c r="H244" s="299"/>
      <c r="I244" s="291"/>
    </row>
    <row r="245" spans="1:15" x14ac:dyDescent="0.25">
      <c r="A245" s="93"/>
      <c r="B245" s="93"/>
      <c r="C245" s="93" t="s">
        <v>92</v>
      </c>
      <c r="D245" s="140"/>
      <c r="E245" s="94">
        <f>E246</f>
        <v>47700</v>
      </c>
      <c r="F245" s="94">
        <f>F246</f>
        <v>20910</v>
      </c>
      <c r="G245" s="94">
        <f>G246</f>
        <v>0</v>
      </c>
      <c r="H245" s="94">
        <f>H246</f>
        <v>0</v>
      </c>
      <c r="I245" s="291"/>
      <c r="J245" s="316"/>
      <c r="K245" s="316"/>
      <c r="L245" s="316"/>
      <c r="M245" s="207"/>
      <c r="N245" s="318"/>
      <c r="O245" s="326"/>
    </row>
    <row r="246" spans="1:15" x14ac:dyDescent="0.25">
      <c r="A246" s="96"/>
      <c r="B246" s="96"/>
      <c r="C246" s="96"/>
      <c r="D246" s="295">
        <v>6050</v>
      </c>
      <c r="E246" s="296">
        <f>E247+E248</f>
        <v>47700</v>
      </c>
      <c r="F246" s="296">
        <f>F247+F248</f>
        <v>20910</v>
      </c>
      <c r="G246" s="296">
        <f>G247+G248</f>
        <v>0</v>
      </c>
      <c r="H246" s="296">
        <f>H247+H248</f>
        <v>0</v>
      </c>
      <c r="I246" s="291"/>
      <c r="J246" s="316"/>
      <c r="K246" s="316"/>
      <c r="L246" s="316"/>
      <c r="M246" s="317"/>
      <c r="N246" s="318"/>
      <c r="O246" s="318"/>
    </row>
    <row r="247" spans="1:15" ht="45" customHeight="1" x14ac:dyDescent="0.25">
      <c r="A247" s="707" t="s">
        <v>0</v>
      </c>
      <c r="B247" s="708"/>
      <c r="C247" s="709"/>
      <c r="D247" s="138" t="s">
        <v>282</v>
      </c>
      <c r="E247" s="325">
        <v>20910</v>
      </c>
      <c r="F247" s="325">
        <v>20910</v>
      </c>
      <c r="G247" s="142"/>
      <c r="H247" s="142"/>
      <c r="I247" s="291"/>
      <c r="J247" s="879"/>
      <c r="K247" s="879"/>
      <c r="L247" s="879"/>
      <c r="M247" s="210"/>
      <c r="N247" s="318"/>
      <c r="O247" s="318"/>
    </row>
    <row r="248" spans="1:15" ht="49.5" customHeight="1" x14ac:dyDescent="0.25">
      <c r="A248" s="707" t="s">
        <v>1</v>
      </c>
      <c r="B248" s="708"/>
      <c r="C248" s="709"/>
      <c r="D248" s="143" t="s">
        <v>283</v>
      </c>
      <c r="E248" s="299">
        <v>26790</v>
      </c>
      <c r="F248" s="324">
        <v>0</v>
      </c>
      <c r="G248" s="144"/>
      <c r="H248" s="144"/>
      <c r="I248" s="291"/>
      <c r="J248" s="880"/>
      <c r="K248" s="880"/>
      <c r="L248" s="880"/>
      <c r="M248" s="210"/>
      <c r="N248" s="327"/>
      <c r="O248" s="327"/>
    </row>
    <row r="249" spans="1:15" x14ac:dyDescent="0.25">
      <c r="A249" s="90"/>
      <c r="B249" s="124" t="s">
        <v>100</v>
      </c>
      <c r="C249" s="124"/>
      <c r="D249" s="148"/>
      <c r="E249" s="88">
        <f>E250+E258</f>
        <v>2399878.42</v>
      </c>
      <c r="F249" s="88">
        <f>F250+F258</f>
        <v>2347624.86</v>
      </c>
      <c r="G249" s="88">
        <f>G250+G258</f>
        <v>0</v>
      </c>
      <c r="H249" s="88">
        <f>H250+H258</f>
        <v>0</v>
      </c>
      <c r="I249" s="291"/>
      <c r="J249" s="212"/>
      <c r="K249" s="212"/>
      <c r="L249" s="212"/>
      <c r="M249" s="212"/>
      <c r="N249" s="212"/>
    </row>
    <row r="250" spans="1:15" x14ac:dyDescent="0.25">
      <c r="A250" s="118"/>
      <c r="B250" s="118"/>
      <c r="C250" s="118" t="s">
        <v>101</v>
      </c>
      <c r="D250" s="149"/>
      <c r="E250" s="120">
        <f>E251+E253+E255</f>
        <v>2128350</v>
      </c>
      <c r="F250" s="120">
        <f>F251+F253+F255</f>
        <v>2128350</v>
      </c>
      <c r="G250" s="120">
        <f>G251+G253+G255</f>
        <v>0</v>
      </c>
      <c r="H250" s="120">
        <f>H251+H253+H255</f>
        <v>0</v>
      </c>
      <c r="I250" s="291"/>
      <c r="J250" s="212"/>
      <c r="K250" s="212"/>
      <c r="L250" s="212"/>
      <c r="M250" s="212"/>
      <c r="N250" s="212"/>
    </row>
    <row r="251" spans="1:15" x14ac:dyDescent="0.25">
      <c r="A251" s="96"/>
      <c r="B251" s="96"/>
      <c r="C251" s="96"/>
      <c r="D251" s="295" t="s">
        <v>59</v>
      </c>
      <c r="E251" s="296">
        <f>E252</f>
        <v>750000</v>
      </c>
      <c r="F251" s="296">
        <f>F252</f>
        <v>750000</v>
      </c>
      <c r="G251" s="296">
        <f>G252</f>
        <v>0</v>
      </c>
      <c r="H251" s="296">
        <f>H252</f>
        <v>0</v>
      </c>
      <c r="I251" s="291"/>
      <c r="J251" s="212"/>
      <c r="K251" s="212"/>
      <c r="L251" s="212"/>
      <c r="M251" s="212"/>
      <c r="N251" s="212"/>
    </row>
    <row r="252" spans="1:15" x14ac:dyDescent="0.25">
      <c r="A252" s="707" t="s">
        <v>0</v>
      </c>
      <c r="B252" s="708"/>
      <c r="C252" s="709"/>
      <c r="D252" s="134" t="s">
        <v>259</v>
      </c>
      <c r="E252" s="299">
        <v>750000</v>
      </c>
      <c r="F252" s="299">
        <v>750000</v>
      </c>
      <c r="G252" s="109"/>
      <c r="H252" s="109"/>
      <c r="I252" s="291"/>
      <c r="J252" s="212"/>
      <c r="K252" s="212"/>
      <c r="L252" s="212"/>
      <c r="M252" s="212"/>
      <c r="N252" s="212"/>
    </row>
    <row r="253" spans="1:15" x14ac:dyDescent="0.25">
      <c r="A253" s="96"/>
      <c r="B253" s="96"/>
      <c r="C253" s="96"/>
      <c r="D253" s="295">
        <v>6100</v>
      </c>
      <c r="E253" s="296">
        <f>E254</f>
        <v>1000000</v>
      </c>
      <c r="F253" s="296">
        <f>F254</f>
        <v>1000000</v>
      </c>
      <c r="G253" s="296">
        <f>G254</f>
        <v>0</v>
      </c>
      <c r="H253" s="296">
        <f>H254</f>
        <v>0</v>
      </c>
      <c r="I253" s="291"/>
      <c r="J253" s="212"/>
      <c r="K253" s="212"/>
      <c r="L253" s="212"/>
      <c r="M253" s="212"/>
      <c r="N253" s="212"/>
    </row>
    <row r="254" spans="1:15" ht="30.75" customHeight="1" x14ac:dyDescent="0.25">
      <c r="A254" s="707" t="s">
        <v>0</v>
      </c>
      <c r="B254" s="708"/>
      <c r="C254" s="709"/>
      <c r="D254" s="134" t="s">
        <v>259</v>
      </c>
      <c r="E254" s="299">
        <v>1000000</v>
      </c>
      <c r="F254" s="299">
        <v>1000000</v>
      </c>
      <c r="G254" s="109"/>
      <c r="H254" s="109"/>
      <c r="I254" s="291"/>
      <c r="J254" s="212"/>
      <c r="K254" s="212"/>
      <c r="L254" s="212"/>
      <c r="M254" s="212"/>
      <c r="N254" s="212"/>
    </row>
    <row r="255" spans="1:15" x14ac:dyDescent="0.25">
      <c r="A255" s="96"/>
      <c r="B255" s="96"/>
      <c r="C255" s="96"/>
      <c r="D255" s="295" t="s">
        <v>105</v>
      </c>
      <c r="E255" s="296">
        <f>E257+E256</f>
        <v>378350</v>
      </c>
      <c r="F255" s="296">
        <f>F257+F256</f>
        <v>378350</v>
      </c>
      <c r="G255" s="296">
        <f>G257+G256</f>
        <v>0</v>
      </c>
      <c r="H255" s="296">
        <f>H257+H256</f>
        <v>0</v>
      </c>
      <c r="I255" s="291"/>
      <c r="J255" s="212"/>
      <c r="K255" s="212"/>
      <c r="L255" s="212"/>
      <c r="M255" s="212"/>
      <c r="N255" s="212"/>
    </row>
    <row r="256" spans="1:15" ht="97.5" customHeight="1" x14ac:dyDescent="0.25">
      <c r="A256" s="707" t="s">
        <v>0</v>
      </c>
      <c r="B256" s="708"/>
      <c r="C256" s="709"/>
      <c r="D256" s="150" t="s">
        <v>260</v>
      </c>
      <c r="E256" s="299">
        <v>200000</v>
      </c>
      <c r="F256" s="299">
        <v>200000</v>
      </c>
      <c r="G256" s="299"/>
      <c r="H256" s="299"/>
      <c r="I256" s="291"/>
      <c r="J256" s="212"/>
      <c r="K256" s="212"/>
      <c r="L256" s="212"/>
      <c r="M256" s="212"/>
      <c r="N256" s="212"/>
    </row>
    <row r="257" spans="1:15" ht="77.25" customHeight="1" x14ac:dyDescent="0.25">
      <c r="A257" s="707" t="s">
        <v>1</v>
      </c>
      <c r="B257" s="708"/>
      <c r="C257" s="709"/>
      <c r="D257" s="134" t="s">
        <v>261</v>
      </c>
      <c r="E257" s="299">
        <v>178350</v>
      </c>
      <c r="F257" s="299">
        <v>178350</v>
      </c>
      <c r="G257" s="299"/>
      <c r="H257" s="299"/>
      <c r="I257" s="291"/>
      <c r="J257" s="212"/>
      <c r="K257" s="212"/>
      <c r="L257" s="212"/>
      <c r="M257" s="212"/>
      <c r="N257" s="212"/>
    </row>
    <row r="258" spans="1:15" x14ac:dyDescent="0.25">
      <c r="A258" s="118"/>
      <c r="B258" s="118"/>
      <c r="C258" s="118" t="s">
        <v>113</v>
      </c>
      <c r="D258" s="149"/>
      <c r="E258" s="120">
        <f t="shared" ref="E258:H259" si="20">E259</f>
        <v>271528.42</v>
      </c>
      <c r="F258" s="120">
        <f t="shared" si="20"/>
        <v>219274.86</v>
      </c>
      <c r="G258" s="120">
        <f t="shared" si="20"/>
        <v>0</v>
      </c>
      <c r="H258" s="120">
        <f t="shared" si="20"/>
        <v>0</v>
      </c>
      <c r="I258" s="291"/>
      <c r="J258" s="212"/>
      <c r="K258" s="212"/>
      <c r="L258" s="212"/>
      <c r="M258" s="212"/>
      <c r="N258" s="212"/>
    </row>
    <row r="259" spans="1:15" x14ac:dyDescent="0.25">
      <c r="A259" s="96"/>
      <c r="B259" s="96"/>
      <c r="C259" s="96"/>
      <c r="D259" s="295" t="s">
        <v>114</v>
      </c>
      <c r="E259" s="296">
        <f t="shared" si="20"/>
        <v>271528.42</v>
      </c>
      <c r="F259" s="296">
        <f t="shared" si="20"/>
        <v>219274.86</v>
      </c>
      <c r="G259" s="296">
        <f t="shared" si="20"/>
        <v>0</v>
      </c>
      <c r="H259" s="296">
        <f t="shared" si="20"/>
        <v>0</v>
      </c>
      <c r="I259" s="291"/>
      <c r="J259" s="212"/>
      <c r="K259" s="212"/>
      <c r="L259" s="212"/>
      <c r="M259" s="212"/>
      <c r="N259" s="212"/>
    </row>
    <row r="260" spans="1:15" ht="79.5" customHeight="1" x14ac:dyDescent="0.25">
      <c r="A260" s="707" t="s">
        <v>0</v>
      </c>
      <c r="B260" s="708"/>
      <c r="C260" s="709"/>
      <c r="D260" s="157" t="s">
        <v>262</v>
      </c>
      <c r="E260" s="325">
        <v>271528.42</v>
      </c>
      <c r="F260" s="325">
        <v>219274.86</v>
      </c>
      <c r="G260" s="325"/>
      <c r="H260" s="325"/>
      <c r="I260" s="291"/>
      <c r="J260" s="212"/>
      <c r="K260" s="212"/>
      <c r="L260" s="212"/>
      <c r="M260" s="212"/>
      <c r="N260" s="212"/>
    </row>
    <row r="261" spans="1:15" x14ac:dyDescent="0.25">
      <c r="A261" s="90"/>
      <c r="B261" s="158" t="s">
        <v>144</v>
      </c>
      <c r="C261" s="158"/>
      <c r="D261" s="148"/>
      <c r="E261" s="88">
        <f>E262</f>
        <v>38600</v>
      </c>
      <c r="F261" s="88">
        <f>F262</f>
        <v>38007</v>
      </c>
      <c r="G261" s="88">
        <f>G262</f>
        <v>0</v>
      </c>
      <c r="H261" s="88">
        <f>H262</f>
        <v>0</v>
      </c>
      <c r="I261" s="291"/>
      <c r="J261" s="878"/>
      <c r="K261" s="878"/>
      <c r="L261" s="878"/>
      <c r="M261" s="328"/>
      <c r="N261" s="316"/>
      <c r="O261" s="329"/>
    </row>
    <row r="262" spans="1:15" x14ac:dyDescent="0.25">
      <c r="A262" s="118"/>
      <c r="B262" s="118"/>
      <c r="C262" s="118">
        <v>85333</v>
      </c>
      <c r="D262" s="149"/>
      <c r="E262" s="120">
        <f>E263+E265</f>
        <v>38600</v>
      </c>
      <c r="F262" s="120">
        <f>F263+F265</f>
        <v>38007</v>
      </c>
      <c r="G262" s="120">
        <f>G263+G265</f>
        <v>0</v>
      </c>
      <c r="H262" s="120">
        <f>H263+H265</f>
        <v>0</v>
      </c>
      <c r="I262" s="291"/>
      <c r="J262" s="878"/>
      <c r="K262" s="878"/>
      <c r="L262" s="878"/>
      <c r="M262" s="328"/>
      <c r="N262" s="316"/>
      <c r="O262" s="329"/>
    </row>
    <row r="263" spans="1:15" x14ac:dyDescent="0.25">
      <c r="A263" s="96"/>
      <c r="B263" s="96"/>
      <c r="C263" s="96"/>
      <c r="D263" s="295">
        <v>6050</v>
      </c>
      <c r="E263" s="296">
        <f>E264</f>
        <v>25000</v>
      </c>
      <c r="F263" s="296">
        <f>F264</f>
        <v>24477</v>
      </c>
      <c r="G263" s="296">
        <f>G264</f>
        <v>0</v>
      </c>
      <c r="H263" s="296">
        <f>H264</f>
        <v>0</v>
      </c>
      <c r="I263" s="291"/>
      <c r="J263" s="878"/>
      <c r="K263" s="878"/>
      <c r="L263" s="878"/>
      <c r="M263" s="328"/>
      <c r="N263" s="316"/>
      <c r="O263" s="329"/>
    </row>
    <row r="264" spans="1:15" ht="25.5" x14ac:dyDescent="0.25">
      <c r="A264" s="707" t="s">
        <v>0</v>
      </c>
      <c r="B264" s="708"/>
      <c r="C264" s="709"/>
      <c r="D264" s="159" t="s">
        <v>277</v>
      </c>
      <c r="E264" s="325">
        <v>25000</v>
      </c>
      <c r="F264" s="325">
        <v>24477</v>
      </c>
      <c r="G264" s="325"/>
      <c r="H264" s="325"/>
      <c r="I264" s="291"/>
      <c r="J264" s="878"/>
      <c r="K264" s="878"/>
      <c r="L264" s="878"/>
      <c r="M264" s="328"/>
      <c r="N264" s="316"/>
      <c r="O264" s="329"/>
    </row>
    <row r="265" spans="1:15" x14ac:dyDescent="0.25">
      <c r="A265" s="96"/>
      <c r="B265" s="96"/>
      <c r="C265" s="96"/>
      <c r="D265" s="295" t="s">
        <v>61</v>
      </c>
      <c r="E265" s="296">
        <f>E266</f>
        <v>13600</v>
      </c>
      <c r="F265" s="296">
        <f>F266</f>
        <v>13530</v>
      </c>
      <c r="G265" s="296">
        <f>G266</f>
        <v>0</v>
      </c>
      <c r="H265" s="296">
        <f>H266</f>
        <v>0</v>
      </c>
      <c r="I265" s="291"/>
      <c r="J265" s="878"/>
      <c r="K265" s="878"/>
      <c r="L265" s="878"/>
      <c r="M265" s="328"/>
      <c r="N265" s="316"/>
      <c r="O265" s="329"/>
    </row>
    <row r="266" spans="1:15" ht="27" customHeight="1" x14ac:dyDescent="0.25">
      <c r="A266" s="877" t="s">
        <v>0</v>
      </c>
      <c r="B266" s="877"/>
      <c r="C266" s="877"/>
      <c r="D266" s="290" t="s">
        <v>285</v>
      </c>
      <c r="E266" s="330">
        <v>13600</v>
      </c>
      <c r="F266" s="330">
        <v>13530</v>
      </c>
      <c r="G266" s="330"/>
      <c r="H266" s="330"/>
      <c r="I266" s="291"/>
      <c r="J266" s="878"/>
      <c r="K266" s="878"/>
      <c r="L266" s="878"/>
      <c r="M266" s="328"/>
      <c r="N266" s="316"/>
      <c r="O266" s="329"/>
    </row>
    <row r="267" spans="1:15" ht="175.5" customHeight="1" x14ac:dyDescent="0.25"/>
    <row r="268" spans="1:15" hidden="1" x14ac:dyDescent="0.25">
      <c r="E268" s="353"/>
      <c r="F268" s="353"/>
    </row>
    <row r="269" spans="1:15" ht="48" thickBot="1" x14ac:dyDescent="0.3">
      <c r="A269" s="71" t="s">
        <v>303</v>
      </c>
      <c r="B269" s="72"/>
      <c r="C269" s="73"/>
      <c r="D269" s="74"/>
      <c r="E269" s="338" t="s">
        <v>294</v>
      </c>
      <c r="F269" s="339" t="s">
        <v>295</v>
      </c>
      <c r="G269" s="340" t="s">
        <v>207</v>
      </c>
      <c r="H269" s="341" t="s">
        <v>191</v>
      </c>
      <c r="I269" s="77"/>
      <c r="J269" s="909"/>
      <c r="K269" s="910"/>
      <c r="L269" s="910"/>
      <c r="M269" s="910"/>
      <c r="N269" s="910"/>
      <c r="O269" s="910"/>
    </row>
    <row r="270" spans="1:15" ht="18.75" x14ac:dyDescent="0.25">
      <c r="A270" s="166">
        <v>2023</v>
      </c>
      <c r="B270" s="167"/>
      <c r="C270" s="80"/>
      <c r="D270" s="81"/>
      <c r="E270" s="82">
        <f>E275+E279+E299+E316+E338+E271+E292+E330+E334</f>
        <v>27824341.109999999</v>
      </c>
      <c r="F270" s="82">
        <f>F275+F279+F299+F316+F338+F271+F292+F330+F334</f>
        <v>26133516.780000001</v>
      </c>
      <c r="G270" s="82">
        <f>G275+G279+G299+G316+G338+G271+G292+G330+G334</f>
        <v>5500810.1500000004</v>
      </c>
      <c r="H270" s="82">
        <f>H275+H279+H299+H316+H338+H271+H292+H330+H334</f>
        <v>0</v>
      </c>
      <c r="I270" s="474"/>
      <c r="J270" s="475"/>
      <c r="K270" s="286"/>
      <c r="L270" s="206"/>
      <c r="M270" s="209"/>
      <c r="N270" s="287"/>
      <c r="O270" s="287"/>
    </row>
    <row r="271" spans="1:15" ht="20.25" customHeight="1" x14ac:dyDescent="0.25">
      <c r="A271" s="86"/>
      <c r="B271" s="87" t="s">
        <v>305</v>
      </c>
      <c r="C271" s="87"/>
      <c r="D271" s="87"/>
      <c r="E271" s="88">
        <f t="shared" ref="E271:H273" si="21">E272</f>
        <v>24767</v>
      </c>
      <c r="F271" s="88">
        <f t="shared" si="21"/>
        <v>22749</v>
      </c>
      <c r="G271" s="88">
        <f t="shared" si="21"/>
        <v>0</v>
      </c>
      <c r="H271" s="88">
        <f t="shared" si="21"/>
        <v>0</v>
      </c>
      <c r="I271" s="77"/>
      <c r="J271" s="286"/>
      <c r="K271" s="286"/>
      <c r="L271" s="476"/>
      <c r="M271" s="477"/>
      <c r="N271" s="287"/>
      <c r="O271" s="287"/>
    </row>
    <row r="272" spans="1:15" ht="18" customHeight="1" x14ac:dyDescent="0.25">
      <c r="A272" s="93"/>
      <c r="B272" s="93"/>
      <c r="C272" s="93">
        <v>60003</v>
      </c>
      <c r="D272" s="3"/>
      <c r="E272" s="94">
        <f t="shared" si="21"/>
        <v>24767</v>
      </c>
      <c r="F272" s="94">
        <f t="shared" si="21"/>
        <v>22749</v>
      </c>
      <c r="G272" s="94">
        <f t="shared" si="21"/>
        <v>0</v>
      </c>
      <c r="H272" s="94">
        <f t="shared" si="21"/>
        <v>0</v>
      </c>
      <c r="I272" s="77"/>
      <c r="J272" s="286"/>
      <c r="K272" s="286"/>
      <c r="L272" s="286"/>
      <c r="M272" s="288"/>
      <c r="N272" s="287"/>
      <c r="O272" s="287"/>
    </row>
    <row r="273" spans="1:17" ht="22.5" customHeight="1" x14ac:dyDescent="0.25">
      <c r="A273" s="96"/>
      <c r="B273" s="96"/>
      <c r="C273" s="96"/>
      <c r="D273" s="97">
        <v>6300</v>
      </c>
      <c r="E273" s="98">
        <f t="shared" si="21"/>
        <v>24767</v>
      </c>
      <c r="F273" s="98">
        <f t="shared" si="21"/>
        <v>22749</v>
      </c>
      <c r="G273" s="98">
        <f t="shared" si="21"/>
        <v>0</v>
      </c>
      <c r="H273" s="98">
        <f t="shared" si="21"/>
        <v>0</v>
      </c>
      <c r="I273" s="77"/>
      <c r="J273" s="476"/>
      <c r="K273" s="476"/>
      <c r="L273" s="476"/>
      <c r="M273" s="477"/>
      <c r="N273" s="478"/>
      <c r="O273" s="479"/>
    </row>
    <row r="274" spans="1:17" ht="40.5" customHeight="1" x14ac:dyDescent="0.25">
      <c r="A274" s="877" t="s">
        <v>0</v>
      </c>
      <c r="B274" s="877"/>
      <c r="C274" s="877"/>
      <c r="D274" s="420" t="s">
        <v>381</v>
      </c>
      <c r="E274" s="426">
        <v>24767</v>
      </c>
      <c r="F274" s="426">
        <v>22749</v>
      </c>
      <c r="G274" s="427"/>
      <c r="H274" s="427"/>
      <c r="I274" s="291"/>
      <c r="J274" s="911"/>
      <c r="K274" s="911"/>
      <c r="L274" s="911"/>
      <c r="M274" s="481"/>
      <c r="N274" s="479"/>
      <c r="O274" s="479"/>
    </row>
    <row r="275" spans="1:17" ht="18" customHeight="1" x14ac:dyDescent="0.25">
      <c r="A275" s="184"/>
      <c r="B275" s="185" t="s">
        <v>63</v>
      </c>
      <c r="C275" s="185"/>
      <c r="D275" s="185"/>
      <c r="E275" s="88">
        <f t="shared" ref="E275:H277" si="22">E276</f>
        <v>199000</v>
      </c>
      <c r="F275" s="88">
        <f t="shared" si="22"/>
        <v>0</v>
      </c>
      <c r="G275" s="88">
        <f t="shared" si="22"/>
        <v>0</v>
      </c>
      <c r="H275" s="88">
        <f t="shared" si="22"/>
        <v>0</v>
      </c>
      <c r="I275" s="291"/>
      <c r="J275" s="480"/>
      <c r="K275" s="480"/>
      <c r="L275" s="480"/>
      <c r="M275" s="477"/>
      <c r="N275" s="478"/>
      <c r="O275" s="478"/>
    </row>
    <row r="276" spans="1:17" ht="18" customHeight="1" x14ac:dyDescent="0.25">
      <c r="A276" s="93"/>
      <c r="B276" s="93"/>
      <c r="C276" s="93">
        <v>71012</v>
      </c>
      <c r="D276" s="3"/>
      <c r="E276" s="94">
        <f t="shared" si="22"/>
        <v>199000</v>
      </c>
      <c r="F276" s="94">
        <f t="shared" si="22"/>
        <v>0</v>
      </c>
      <c r="G276" s="94">
        <f t="shared" si="22"/>
        <v>0</v>
      </c>
      <c r="H276" s="94">
        <f t="shared" si="22"/>
        <v>0</v>
      </c>
      <c r="I276" s="291"/>
      <c r="J276" s="482"/>
      <c r="K276" s="482"/>
      <c r="L276" s="482"/>
      <c r="M276" s="210"/>
      <c r="N276" s="478"/>
      <c r="O276" s="478"/>
    </row>
    <row r="277" spans="1:17" ht="19.5" customHeight="1" x14ac:dyDescent="0.25">
      <c r="A277" s="96"/>
      <c r="B277" s="96"/>
      <c r="C277" s="96"/>
      <c r="D277" s="295" t="s">
        <v>61</v>
      </c>
      <c r="E277" s="296">
        <f t="shared" si="22"/>
        <v>199000</v>
      </c>
      <c r="F277" s="296">
        <f t="shared" si="22"/>
        <v>0</v>
      </c>
      <c r="G277" s="296">
        <f t="shared" si="22"/>
        <v>0</v>
      </c>
      <c r="H277" s="296">
        <f t="shared" si="22"/>
        <v>0</v>
      </c>
      <c r="I277" s="291"/>
      <c r="J277" s="480"/>
      <c r="K277" s="480"/>
      <c r="L277" s="480"/>
      <c r="M277" s="210"/>
      <c r="N277" s="478"/>
      <c r="O277" s="478"/>
    </row>
    <row r="278" spans="1:17" ht="25.5" customHeight="1" x14ac:dyDescent="0.25">
      <c r="A278" s="100" t="s">
        <v>0</v>
      </c>
      <c r="B278" s="101"/>
      <c r="C278" s="102"/>
      <c r="D278" s="103" t="s">
        <v>306</v>
      </c>
      <c r="E278" s="299">
        <v>199000</v>
      </c>
      <c r="F278" s="299">
        <v>0</v>
      </c>
      <c r="G278" s="299">
        <v>0</v>
      </c>
      <c r="H278" s="299"/>
      <c r="I278" s="291"/>
      <c r="J278" s="480"/>
      <c r="K278" s="480"/>
      <c r="L278" s="480"/>
      <c r="M278" s="477"/>
      <c r="N278" s="478"/>
      <c r="O278" s="478"/>
    </row>
    <row r="279" spans="1:17" ht="19.5" customHeight="1" x14ac:dyDescent="0.25">
      <c r="A279" s="86"/>
      <c r="B279" s="87" t="s">
        <v>66</v>
      </c>
      <c r="C279" s="87"/>
      <c r="D279" s="87"/>
      <c r="E279" s="88">
        <f>E280</f>
        <v>4127500</v>
      </c>
      <c r="F279" s="88">
        <f>F280</f>
        <v>3666551.79</v>
      </c>
      <c r="G279" s="88">
        <f>G280</f>
        <v>0</v>
      </c>
      <c r="H279" s="88">
        <f>H280</f>
        <v>0</v>
      </c>
      <c r="I279" s="291"/>
      <c r="J279" s="482"/>
      <c r="K279" s="482"/>
      <c r="L279" s="482"/>
      <c r="M279" s="483"/>
      <c r="N279" s="478"/>
      <c r="O279" s="478"/>
    </row>
    <row r="280" spans="1:17" ht="19.5" customHeight="1" x14ac:dyDescent="0.25">
      <c r="A280" s="93"/>
      <c r="B280" s="93"/>
      <c r="C280" s="93" t="s">
        <v>67</v>
      </c>
      <c r="D280" s="3"/>
      <c r="E280" s="94">
        <f>E281+E288</f>
        <v>4127500</v>
      </c>
      <c r="F280" s="94">
        <f>F281+F288</f>
        <v>3666551.79</v>
      </c>
      <c r="G280" s="94">
        <f>G281+G288</f>
        <v>0</v>
      </c>
      <c r="H280" s="94">
        <f>H281+H288</f>
        <v>0</v>
      </c>
      <c r="I280" s="291"/>
      <c r="J280" s="482"/>
      <c r="K280" s="482"/>
      <c r="L280" s="482"/>
      <c r="M280" s="473"/>
      <c r="N280" s="478"/>
      <c r="O280" s="478"/>
    </row>
    <row r="281" spans="1:17" ht="19.5" customHeight="1" x14ac:dyDescent="0.25">
      <c r="A281" s="96"/>
      <c r="B281" s="96"/>
      <c r="C281" s="96"/>
      <c r="D281" s="300" t="s">
        <v>59</v>
      </c>
      <c r="E281" s="296">
        <f>SUM(E282:E287)</f>
        <v>3691000</v>
      </c>
      <c r="F281" s="296">
        <f>SUM(F282:F287)</f>
        <v>3264237.55</v>
      </c>
      <c r="G281" s="296">
        <f>SUM(G282:G287)</f>
        <v>0</v>
      </c>
      <c r="H281" s="296">
        <f>SUM(H282:H287)</f>
        <v>0</v>
      </c>
      <c r="I281" s="291"/>
      <c r="J281" s="480"/>
      <c r="K281" s="480"/>
      <c r="L281" s="480"/>
      <c r="M281" s="477"/>
      <c r="N281" s="478"/>
      <c r="O281" s="478"/>
    </row>
    <row r="282" spans="1:17" ht="28.5" customHeight="1" x14ac:dyDescent="0.25">
      <c r="A282" s="282" t="s">
        <v>0</v>
      </c>
      <c r="B282" s="282"/>
      <c r="C282" s="282"/>
      <c r="D282" s="281" t="s">
        <v>253</v>
      </c>
      <c r="E282" s="301">
        <v>56000</v>
      </c>
      <c r="F282" s="302">
        <v>55005.599999999999</v>
      </c>
      <c r="G282" s="257"/>
      <c r="H282" s="257"/>
      <c r="I282" s="291"/>
      <c r="J282" s="482"/>
      <c r="K282" s="482"/>
      <c r="L282" s="482"/>
      <c r="M282" s="484"/>
      <c r="N282" s="478"/>
      <c r="O282" s="478"/>
    </row>
    <row r="283" spans="1:17" ht="27.75" customHeight="1" x14ac:dyDescent="0.25">
      <c r="A283" s="907" t="s">
        <v>1</v>
      </c>
      <c r="B283" s="907"/>
      <c r="C283" s="907"/>
      <c r="D283" s="425" t="s">
        <v>368</v>
      </c>
      <c r="E283" s="426">
        <v>2155000</v>
      </c>
      <c r="F283" s="426">
        <v>2073443.59</v>
      </c>
      <c r="G283" s="422"/>
      <c r="H283" s="422"/>
      <c r="I283" s="291"/>
      <c r="J283" s="212"/>
      <c r="K283" s="212"/>
      <c r="L283" s="212"/>
      <c r="M283" s="212"/>
      <c r="N283" s="485"/>
      <c r="O283" s="212"/>
      <c r="Q283">
        <v>1</v>
      </c>
    </row>
    <row r="284" spans="1:17" ht="27.75" customHeight="1" x14ac:dyDescent="0.25">
      <c r="A284" s="732" t="s">
        <v>2</v>
      </c>
      <c r="B284" s="733"/>
      <c r="C284" s="908"/>
      <c r="D284" s="342" t="s">
        <v>307</v>
      </c>
      <c r="E284" s="304">
        <v>54000</v>
      </c>
      <c r="F284" s="305">
        <v>53084.34</v>
      </c>
      <c r="G284" s="258"/>
      <c r="H284" s="258"/>
      <c r="I284" s="291"/>
      <c r="J284" s="486"/>
      <c r="K284" s="487"/>
      <c r="L284" s="488"/>
      <c r="M284" s="489"/>
      <c r="N284" s="287"/>
      <c r="O284" s="287"/>
    </row>
    <row r="285" spans="1:17" ht="33.75" customHeight="1" x14ac:dyDescent="0.25">
      <c r="A285" s="877" t="s">
        <v>3</v>
      </c>
      <c r="B285" s="877"/>
      <c r="C285" s="877"/>
      <c r="D285" s="420" t="s">
        <v>363</v>
      </c>
      <c r="E285" s="421">
        <v>55000</v>
      </c>
      <c r="F285" s="421">
        <v>9409.5</v>
      </c>
      <c r="G285" s="422"/>
      <c r="H285" s="422"/>
      <c r="I285" s="291"/>
      <c r="J285" s="486"/>
      <c r="K285" s="488"/>
      <c r="L285" s="286"/>
      <c r="M285" s="489"/>
      <c r="N285" s="287"/>
      <c r="O285" s="287"/>
    </row>
    <row r="286" spans="1:17" ht="27.75" customHeight="1" x14ac:dyDescent="0.25">
      <c r="A286" s="869" t="s">
        <v>4</v>
      </c>
      <c r="B286" s="870"/>
      <c r="C286" s="870"/>
      <c r="D286" s="342" t="s">
        <v>308</v>
      </c>
      <c r="E286" s="307">
        <v>500000</v>
      </c>
      <c r="F286" s="307">
        <v>418424.52</v>
      </c>
      <c r="G286" s="278"/>
      <c r="H286" s="278"/>
      <c r="I286" s="291"/>
      <c r="J286" s="490"/>
      <c r="K286" s="490"/>
      <c r="L286" s="490"/>
      <c r="M286" s="492"/>
      <c r="N286" s="493"/>
      <c r="O286" s="493"/>
    </row>
    <row r="287" spans="1:17" ht="34.5" customHeight="1" x14ac:dyDescent="0.25">
      <c r="A287" s="884" t="s">
        <v>5</v>
      </c>
      <c r="B287" s="885"/>
      <c r="C287" s="886"/>
      <c r="D287" s="420" t="s">
        <v>372</v>
      </c>
      <c r="E287" s="423">
        <v>871000</v>
      </c>
      <c r="F287" s="423">
        <v>654870</v>
      </c>
      <c r="G287" s="424"/>
      <c r="H287" s="424"/>
      <c r="I287" s="291"/>
      <c r="J287" s="494"/>
      <c r="K287" s="494"/>
      <c r="L287" s="494"/>
      <c r="M287" s="495"/>
      <c r="N287" s="478"/>
      <c r="O287" s="478"/>
    </row>
    <row r="288" spans="1:17" ht="19.5" customHeight="1" x14ac:dyDescent="0.25">
      <c r="A288" s="96"/>
      <c r="B288" s="96"/>
      <c r="C288" s="96"/>
      <c r="D288" s="295" t="s">
        <v>61</v>
      </c>
      <c r="E288" s="296">
        <f>SUM(E289:E291)</f>
        <v>436500</v>
      </c>
      <c r="F288" s="296">
        <f>SUM(F289:F291)</f>
        <v>402314.23999999999</v>
      </c>
      <c r="G288" s="296">
        <f>SUM(G289:G291)</f>
        <v>0</v>
      </c>
      <c r="H288" s="296">
        <f>SUM(H289:H291)</f>
        <v>0</v>
      </c>
      <c r="I288" s="291"/>
      <c r="J288" s="490"/>
      <c r="K288" s="490"/>
      <c r="L288" s="490"/>
      <c r="M288" s="496"/>
      <c r="N288" s="491"/>
      <c r="O288" s="491"/>
    </row>
    <row r="289" spans="1:15" ht="27" customHeight="1" x14ac:dyDescent="0.25">
      <c r="A289" s="343" t="s">
        <v>0</v>
      </c>
      <c r="B289" s="344"/>
      <c r="C289" s="345"/>
      <c r="D289" s="187" t="s">
        <v>309</v>
      </c>
      <c r="E289" s="310">
        <v>49500</v>
      </c>
      <c r="F289" s="310">
        <v>15354.71</v>
      </c>
      <c r="G289" s="310"/>
      <c r="H289" s="310"/>
      <c r="I289" s="291"/>
      <c r="J289" s="482"/>
      <c r="K289" s="286"/>
      <c r="L289" s="476"/>
      <c r="M289" s="477"/>
      <c r="N289" s="287"/>
      <c r="O289" s="287"/>
    </row>
    <row r="290" spans="1:15" ht="27" customHeight="1" x14ac:dyDescent="0.25">
      <c r="A290" s="762" t="s">
        <v>1</v>
      </c>
      <c r="B290" s="763"/>
      <c r="C290" s="764"/>
      <c r="D290" s="187" t="s">
        <v>310</v>
      </c>
      <c r="E290" s="310">
        <v>235000</v>
      </c>
      <c r="F290" s="310">
        <v>234966.9</v>
      </c>
      <c r="G290" s="310"/>
      <c r="H290" s="310"/>
      <c r="I290" s="291"/>
      <c r="J290" s="482"/>
      <c r="K290" s="286"/>
      <c r="L290" s="286"/>
      <c r="M290" s="288"/>
      <c r="N290" s="287"/>
      <c r="O290" s="287"/>
    </row>
    <row r="291" spans="1:15" ht="27" customHeight="1" x14ac:dyDescent="0.25">
      <c r="A291" s="926" t="s">
        <v>2</v>
      </c>
      <c r="B291" s="763"/>
      <c r="C291" s="764"/>
      <c r="D291" s="187" t="s">
        <v>311</v>
      </c>
      <c r="E291" s="310">
        <v>152000</v>
      </c>
      <c r="F291" s="310">
        <v>151992.63</v>
      </c>
      <c r="G291" s="310"/>
      <c r="H291" s="310"/>
      <c r="I291" s="291"/>
      <c r="J291" s="480"/>
      <c r="K291" s="476"/>
      <c r="L291" s="476"/>
      <c r="M291" s="477"/>
      <c r="N291" s="478"/>
      <c r="O291" s="478"/>
    </row>
    <row r="292" spans="1:15" ht="18.75" customHeight="1" x14ac:dyDescent="0.25">
      <c r="A292" s="184"/>
      <c r="B292" s="185" t="s">
        <v>77</v>
      </c>
      <c r="C292" s="185"/>
      <c r="D292" s="311"/>
      <c r="E292" s="350">
        <f t="shared" ref="E292:H293" si="23">E293</f>
        <v>345000</v>
      </c>
      <c r="F292" s="500">
        <f t="shared" si="23"/>
        <v>345000</v>
      </c>
      <c r="G292" s="349">
        <f t="shared" si="23"/>
        <v>0</v>
      </c>
      <c r="H292" s="349">
        <f t="shared" si="23"/>
        <v>0</v>
      </c>
      <c r="I292" s="291"/>
      <c r="J292" s="501"/>
      <c r="K292" s="476"/>
      <c r="L292" s="476"/>
      <c r="M292" s="477"/>
      <c r="N292" s="478"/>
      <c r="O292" s="478"/>
    </row>
    <row r="293" spans="1:15" ht="18.75" customHeight="1" x14ac:dyDescent="0.25">
      <c r="A293" s="118"/>
      <c r="B293" s="118"/>
      <c r="C293" s="118" t="s">
        <v>78</v>
      </c>
      <c r="D293" s="119"/>
      <c r="E293" s="120">
        <f t="shared" si="23"/>
        <v>345000</v>
      </c>
      <c r="F293" s="120">
        <f t="shared" si="23"/>
        <v>345000</v>
      </c>
      <c r="G293" s="120">
        <f t="shared" si="23"/>
        <v>0</v>
      </c>
      <c r="H293" s="120">
        <f t="shared" si="23"/>
        <v>0</v>
      </c>
      <c r="I293" s="291"/>
      <c r="J293" s="480"/>
      <c r="K293" s="476"/>
      <c r="L293" s="476"/>
      <c r="M293" s="477"/>
      <c r="N293" s="478"/>
      <c r="O293" s="478"/>
    </row>
    <row r="294" spans="1:15" ht="18.75" customHeight="1" x14ac:dyDescent="0.25">
      <c r="A294" s="96"/>
      <c r="B294" s="96"/>
      <c r="C294" s="96"/>
      <c r="D294" s="295" t="s">
        <v>61</v>
      </c>
      <c r="E294" s="296">
        <f>SUM(E295:E298)</f>
        <v>345000</v>
      </c>
      <c r="F294" s="296">
        <f>SUM(F295:F298)</f>
        <v>345000</v>
      </c>
      <c r="G294" s="296">
        <f>SUM(G295:G298)</f>
        <v>0</v>
      </c>
      <c r="H294" s="296">
        <f>SUM(H295:H298)</f>
        <v>0</v>
      </c>
      <c r="I294" s="291"/>
      <c r="J294" s="480"/>
      <c r="K294" s="476"/>
      <c r="L294" s="476"/>
      <c r="M294" s="477"/>
      <c r="N294" s="478"/>
      <c r="O294" s="478"/>
    </row>
    <row r="295" spans="1:15" s="509" customFormat="1" ht="25.5" customHeight="1" x14ac:dyDescent="0.25">
      <c r="A295" s="927" t="s">
        <v>0</v>
      </c>
      <c r="B295" s="928"/>
      <c r="C295" s="929"/>
      <c r="D295" s="526" t="s">
        <v>349</v>
      </c>
      <c r="E295" s="503">
        <v>120000</v>
      </c>
      <c r="F295" s="503">
        <v>120000</v>
      </c>
      <c r="G295" s="503"/>
      <c r="H295" s="503"/>
      <c r="I295" s="505"/>
      <c r="J295" s="506"/>
      <c r="K295" s="506"/>
      <c r="L295" s="506"/>
      <c r="M295" s="507"/>
      <c r="N295" s="508"/>
      <c r="O295" s="508"/>
    </row>
    <row r="296" spans="1:15" s="509" customFormat="1" ht="25.5" customHeight="1" x14ac:dyDescent="0.25">
      <c r="A296" s="523" t="s">
        <v>1</v>
      </c>
      <c r="B296" s="524"/>
      <c r="C296" s="525"/>
      <c r="D296" s="527" t="s">
        <v>364</v>
      </c>
      <c r="E296" s="503">
        <v>25000</v>
      </c>
      <c r="F296" s="503">
        <v>25000</v>
      </c>
      <c r="G296" s="503"/>
      <c r="H296" s="503"/>
      <c r="I296" s="505"/>
      <c r="J296" s="506"/>
      <c r="K296" s="506"/>
      <c r="L296" s="506"/>
      <c r="M296" s="507"/>
      <c r="N296" s="508"/>
      <c r="O296" s="508"/>
    </row>
    <row r="297" spans="1:15" s="509" customFormat="1" ht="25.5" customHeight="1" x14ac:dyDescent="0.25">
      <c r="A297" s="523" t="s">
        <v>2</v>
      </c>
      <c r="B297" s="524"/>
      <c r="C297" s="525"/>
      <c r="D297" s="528" t="s">
        <v>350</v>
      </c>
      <c r="E297" s="503">
        <v>50000</v>
      </c>
      <c r="F297" s="503">
        <v>50000</v>
      </c>
      <c r="G297" s="503"/>
      <c r="H297" s="503"/>
      <c r="I297" s="505"/>
      <c r="J297" s="506"/>
      <c r="K297" s="506"/>
      <c r="L297" s="506"/>
      <c r="M297" s="507"/>
      <c r="N297" s="508"/>
      <c r="O297" s="508"/>
    </row>
    <row r="298" spans="1:15" s="509" customFormat="1" ht="30.75" customHeight="1" x14ac:dyDescent="0.25">
      <c r="A298" s="523" t="s">
        <v>3</v>
      </c>
      <c r="B298" s="524"/>
      <c r="C298" s="525"/>
      <c r="D298" s="526" t="s">
        <v>348</v>
      </c>
      <c r="E298" s="529">
        <v>150000</v>
      </c>
      <c r="F298" s="529">
        <v>150000</v>
      </c>
      <c r="G298" s="529"/>
      <c r="H298" s="529"/>
      <c r="I298" s="505"/>
      <c r="J298" s="506"/>
      <c r="K298" s="506"/>
      <c r="L298" s="506"/>
      <c r="M298" s="507"/>
      <c r="N298" s="508"/>
      <c r="O298" s="508"/>
    </row>
    <row r="299" spans="1:15" ht="21.75" customHeight="1" x14ac:dyDescent="0.25">
      <c r="A299" s="90"/>
      <c r="B299" s="124" t="s">
        <v>80</v>
      </c>
      <c r="C299" s="124"/>
      <c r="D299" s="124"/>
      <c r="E299" s="88">
        <f>E300+E310</f>
        <v>8882689.5099999998</v>
      </c>
      <c r="F299" s="88">
        <f>F300+F310</f>
        <v>8539337.7100000009</v>
      </c>
      <c r="G299" s="88">
        <f>G300+G310</f>
        <v>0</v>
      </c>
      <c r="H299" s="88">
        <f>H300+H310</f>
        <v>0</v>
      </c>
      <c r="I299" s="291"/>
      <c r="J299" s="494"/>
      <c r="K299" s="494"/>
      <c r="L299" s="494"/>
      <c r="M299" s="497"/>
      <c r="N299" s="491"/>
      <c r="O299" s="491"/>
    </row>
    <row r="300" spans="1:15" ht="21.75" customHeight="1" x14ac:dyDescent="0.25">
      <c r="A300" s="118"/>
      <c r="B300" s="118"/>
      <c r="C300" s="118" t="s">
        <v>81</v>
      </c>
      <c r="D300" s="119"/>
      <c r="E300" s="120">
        <f>E301+E304+E306+E308</f>
        <v>8540079.5099999998</v>
      </c>
      <c r="F300" s="120">
        <f>F301+F304+F306+F308</f>
        <v>8384805.21</v>
      </c>
      <c r="G300" s="120">
        <f>G301+G304+G306+G308</f>
        <v>0</v>
      </c>
      <c r="H300" s="120">
        <f>H301+H304+H306+H308</f>
        <v>0</v>
      </c>
      <c r="I300" s="291"/>
      <c r="J300" s="482"/>
      <c r="K300" s="286"/>
      <c r="L300" s="476"/>
      <c r="M300" s="477"/>
      <c r="N300" s="287"/>
      <c r="O300" s="287"/>
    </row>
    <row r="301" spans="1:15" ht="21.75" customHeight="1" x14ac:dyDescent="0.25">
      <c r="A301" s="96"/>
      <c r="B301" s="96"/>
      <c r="C301" s="96"/>
      <c r="D301" s="295" t="s">
        <v>59</v>
      </c>
      <c r="E301" s="296">
        <f>SUM(E302:E303)</f>
        <v>1075000</v>
      </c>
      <c r="F301" s="296">
        <f>SUM(F302:F303)</f>
        <v>973757.79</v>
      </c>
      <c r="G301" s="296">
        <f>SUM(G302:G303)</f>
        <v>0</v>
      </c>
      <c r="H301" s="296">
        <f>SUM(H302:H303)</f>
        <v>0</v>
      </c>
      <c r="I301" s="291"/>
      <c r="J301" s="482"/>
      <c r="K301" s="482"/>
      <c r="L301" s="286"/>
      <c r="M301" s="498"/>
      <c r="N301" s="287"/>
      <c r="O301" s="287"/>
    </row>
    <row r="302" spans="1:15" ht="31.5" customHeight="1" x14ac:dyDescent="0.25">
      <c r="A302" s="748" t="s">
        <v>0</v>
      </c>
      <c r="B302" s="749"/>
      <c r="C302" s="750"/>
      <c r="D302" s="241" t="s">
        <v>312</v>
      </c>
      <c r="E302" s="312">
        <v>50000</v>
      </c>
      <c r="F302" s="312">
        <v>10824</v>
      </c>
      <c r="G302" s="242"/>
      <c r="H302" s="242"/>
      <c r="I302" s="291"/>
      <c r="J302" s="480"/>
      <c r="K302" s="480"/>
      <c r="L302" s="480"/>
      <c r="M302" s="473"/>
      <c r="N302" s="478"/>
      <c r="O302" s="478"/>
    </row>
    <row r="303" spans="1:15" s="509" customFormat="1" ht="27.75" customHeight="1" x14ac:dyDescent="0.25">
      <c r="A303" s="923" t="s">
        <v>1</v>
      </c>
      <c r="B303" s="924"/>
      <c r="C303" s="925"/>
      <c r="D303" s="502" t="s">
        <v>351</v>
      </c>
      <c r="E303" s="503">
        <v>1025000</v>
      </c>
      <c r="F303" s="503">
        <v>962933.79</v>
      </c>
      <c r="G303" s="504"/>
      <c r="H303" s="504"/>
      <c r="I303" s="505"/>
      <c r="J303" s="506"/>
      <c r="K303" s="506"/>
      <c r="L303" s="506"/>
      <c r="M303" s="507"/>
      <c r="N303" s="508"/>
      <c r="O303" s="508"/>
    </row>
    <row r="304" spans="1:15" ht="19.5" customHeight="1" x14ac:dyDescent="0.25">
      <c r="A304" s="191"/>
      <c r="B304" s="191"/>
      <c r="C304" s="191"/>
      <c r="D304" s="174" t="s">
        <v>60</v>
      </c>
      <c r="E304" s="429">
        <f>E305</f>
        <v>5950079.5099999998</v>
      </c>
      <c r="F304" s="429">
        <f>F305</f>
        <v>5896847.3899999997</v>
      </c>
      <c r="G304" s="315">
        <f>G305</f>
        <v>0</v>
      </c>
      <c r="H304" s="315">
        <f>H305</f>
        <v>0</v>
      </c>
      <c r="I304" s="291"/>
      <c r="J304" s="494"/>
      <c r="K304" s="494"/>
      <c r="L304" s="494"/>
      <c r="M304" s="280"/>
      <c r="N304" s="491"/>
      <c r="O304" s="491"/>
    </row>
    <row r="305" spans="1:17" ht="36" customHeight="1" x14ac:dyDescent="0.25">
      <c r="A305" s="748" t="s">
        <v>0</v>
      </c>
      <c r="B305" s="749"/>
      <c r="C305" s="750"/>
      <c r="D305" s="241" t="s">
        <v>371</v>
      </c>
      <c r="E305" s="312">
        <v>5950079.5099999998</v>
      </c>
      <c r="F305" s="312">
        <v>5896847.3899999997</v>
      </c>
      <c r="G305" s="242"/>
      <c r="H305" s="242"/>
      <c r="I305" s="291"/>
      <c r="J305" s="480"/>
      <c r="K305" s="480"/>
      <c r="L305" s="480"/>
      <c r="M305" s="473"/>
      <c r="N305" s="478"/>
      <c r="O305" s="478"/>
    </row>
    <row r="306" spans="1:17" ht="19.5" customHeight="1" x14ac:dyDescent="0.25">
      <c r="A306" s="96"/>
      <c r="B306" s="96"/>
      <c r="C306" s="96"/>
      <c r="D306" s="295">
        <v>6059</v>
      </c>
      <c r="E306" s="296">
        <f>E307</f>
        <v>1500000</v>
      </c>
      <c r="F306" s="296">
        <f t="shared" ref="F306:H306" si="24">F307</f>
        <v>1499200.03</v>
      </c>
      <c r="G306" s="296">
        <f t="shared" si="24"/>
        <v>0</v>
      </c>
      <c r="H306" s="296">
        <f t="shared" si="24"/>
        <v>0</v>
      </c>
      <c r="I306" s="291"/>
      <c r="J306" s="480"/>
      <c r="K306" s="480"/>
      <c r="L306" s="480"/>
      <c r="M306" s="473"/>
      <c r="N306" s="478"/>
      <c r="O306" s="478"/>
    </row>
    <row r="307" spans="1:17" ht="33" customHeight="1" x14ac:dyDescent="0.25">
      <c r="A307" s="358" t="s">
        <v>0</v>
      </c>
      <c r="B307" s="359"/>
      <c r="C307" s="360"/>
      <c r="D307" s="361" t="s">
        <v>371</v>
      </c>
      <c r="E307" s="362">
        <v>1500000</v>
      </c>
      <c r="F307" s="362">
        <v>1499200.03</v>
      </c>
      <c r="G307" s="363"/>
      <c r="H307" s="363"/>
      <c r="I307" s="364"/>
      <c r="J307" s="494"/>
      <c r="K307" s="494"/>
      <c r="L307" s="494"/>
      <c r="M307" s="499"/>
      <c r="N307" s="491"/>
      <c r="O307" s="491"/>
    </row>
    <row r="308" spans="1:17" ht="19.5" customHeight="1" x14ac:dyDescent="0.25">
      <c r="A308" s="96"/>
      <c r="B308" s="96"/>
      <c r="C308" s="96"/>
      <c r="D308" s="295">
        <v>6060</v>
      </c>
      <c r="E308" s="296">
        <f>E309</f>
        <v>15000</v>
      </c>
      <c r="F308" s="296">
        <f>F309</f>
        <v>15000</v>
      </c>
      <c r="G308" s="296">
        <f>G309</f>
        <v>0</v>
      </c>
      <c r="H308" s="296">
        <f>H309</f>
        <v>0</v>
      </c>
      <c r="I308" s="291"/>
      <c r="J308" s="480"/>
      <c r="K308" s="480"/>
      <c r="L308" s="480"/>
      <c r="M308" s="473"/>
      <c r="N308" s="478"/>
      <c r="O308" s="478"/>
    </row>
    <row r="309" spans="1:17" s="509" customFormat="1" ht="29.25" customHeight="1" x14ac:dyDescent="0.25">
      <c r="A309" s="510" t="s">
        <v>0</v>
      </c>
      <c r="B309" s="511"/>
      <c r="C309" s="512"/>
      <c r="D309" s="513" t="s">
        <v>382</v>
      </c>
      <c r="E309" s="514">
        <v>15000</v>
      </c>
      <c r="F309" s="514">
        <v>15000</v>
      </c>
      <c r="G309" s="515"/>
      <c r="H309" s="515"/>
      <c r="I309" s="505"/>
      <c r="J309" s="516"/>
      <c r="K309" s="516"/>
      <c r="L309" s="516"/>
      <c r="M309" s="517"/>
      <c r="N309" s="518"/>
      <c r="O309" s="518"/>
    </row>
    <row r="310" spans="1:17" ht="18" customHeight="1" x14ac:dyDescent="0.25">
      <c r="A310" s="93"/>
      <c r="B310" s="93"/>
      <c r="C310" s="93" t="s">
        <v>92</v>
      </c>
      <c r="D310" s="140"/>
      <c r="E310" s="94">
        <f>E311+E314</f>
        <v>342610</v>
      </c>
      <c r="F310" s="94">
        <f>F311+F314</f>
        <v>154532.5</v>
      </c>
      <c r="G310" s="94">
        <f>G311+G314</f>
        <v>0</v>
      </c>
      <c r="H310" s="94">
        <f>H311+H314</f>
        <v>0</v>
      </c>
      <c r="I310" s="291"/>
      <c r="J310" s="212"/>
      <c r="K310" s="212"/>
      <c r="L310" s="212"/>
      <c r="M310" s="212"/>
      <c r="N310" s="212"/>
      <c r="O310" s="212"/>
    </row>
    <row r="311" spans="1:17" ht="20.25" customHeight="1" x14ac:dyDescent="0.25">
      <c r="A311" s="96"/>
      <c r="B311" s="96"/>
      <c r="C311" s="96"/>
      <c r="D311" s="295">
        <v>6050</v>
      </c>
      <c r="E311" s="296">
        <f>SUM(E312:E313)</f>
        <v>181210</v>
      </c>
      <c r="F311" s="296">
        <f>SUM(F312:F313)</f>
        <v>27982.5</v>
      </c>
      <c r="G311" s="296">
        <f>SUM(G312:G313)</f>
        <v>0</v>
      </c>
      <c r="H311" s="296">
        <f>SUM(H312:H313)</f>
        <v>0</v>
      </c>
      <c r="I311" s="291"/>
      <c r="J311" s="316"/>
      <c r="K311" s="316"/>
      <c r="L311" s="316"/>
      <c r="M311" s="317"/>
      <c r="N311" s="318"/>
      <c r="O311" s="318"/>
    </row>
    <row r="312" spans="1:17" ht="25.5" x14ac:dyDescent="0.25">
      <c r="A312" s="707" t="s">
        <v>0</v>
      </c>
      <c r="B312" s="708"/>
      <c r="C312" s="709"/>
      <c r="D312" s="138" t="s">
        <v>365</v>
      </c>
      <c r="E312" s="325">
        <v>28000</v>
      </c>
      <c r="F312" s="325">
        <v>27982.5</v>
      </c>
      <c r="G312" s="142"/>
      <c r="H312" s="142"/>
      <c r="I312" s="291"/>
      <c r="J312" s="879"/>
      <c r="K312" s="879"/>
      <c r="L312" s="879"/>
      <c r="M312" s="210"/>
      <c r="N312" s="318"/>
      <c r="O312" s="318"/>
    </row>
    <row r="313" spans="1:17" s="509" customFormat="1" ht="25.5" customHeight="1" x14ac:dyDescent="0.25">
      <c r="A313" s="930" t="s">
        <v>1</v>
      </c>
      <c r="B313" s="931"/>
      <c r="C313" s="932"/>
      <c r="D313" s="519" t="s">
        <v>366</v>
      </c>
      <c r="E313" s="520">
        <v>153210</v>
      </c>
      <c r="F313" s="520">
        <v>0</v>
      </c>
      <c r="G313" s="521"/>
      <c r="H313" s="521"/>
      <c r="I313" s="505"/>
      <c r="J313" s="506"/>
      <c r="K313" s="506"/>
      <c r="L313" s="506"/>
      <c r="M313" s="522"/>
      <c r="N313" s="508"/>
      <c r="O313" s="508"/>
    </row>
    <row r="314" spans="1:17" ht="21" customHeight="1" x14ac:dyDescent="0.25">
      <c r="A314" s="96"/>
      <c r="B314" s="96"/>
      <c r="C314" s="96"/>
      <c r="D314" s="295">
        <v>6060</v>
      </c>
      <c r="E314" s="296">
        <f>E315</f>
        <v>161400</v>
      </c>
      <c r="F314" s="296">
        <f>F315</f>
        <v>126550</v>
      </c>
      <c r="G314" s="296">
        <f>G315</f>
        <v>0</v>
      </c>
      <c r="H314" s="296">
        <f>H315</f>
        <v>0</v>
      </c>
      <c r="I314" s="291"/>
      <c r="J314" s="316"/>
      <c r="K314" s="316"/>
      <c r="L314" s="316"/>
      <c r="M314" s="317"/>
      <c r="N314" s="318"/>
      <c r="O314" s="318"/>
      <c r="Q314">
        <v>1</v>
      </c>
    </row>
    <row r="315" spans="1:17" ht="28.5" customHeight="1" x14ac:dyDescent="0.25">
      <c r="A315" s="707" t="s">
        <v>1</v>
      </c>
      <c r="B315" s="708"/>
      <c r="C315" s="709"/>
      <c r="D315" s="143" t="s">
        <v>365</v>
      </c>
      <c r="E315" s="299">
        <v>161400</v>
      </c>
      <c r="F315" s="324">
        <v>126550</v>
      </c>
      <c r="G315" s="144"/>
      <c r="H315" s="144"/>
      <c r="I315" s="291"/>
      <c r="J315" s="880"/>
      <c r="K315" s="880"/>
      <c r="L315" s="880"/>
      <c r="M315" s="210"/>
      <c r="N315" s="327"/>
      <c r="O315" s="327"/>
    </row>
    <row r="316" spans="1:17" x14ac:dyDescent="0.25">
      <c r="A316" s="90"/>
      <c r="B316" s="124" t="s">
        <v>100</v>
      </c>
      <c r="C316" s="124"/>
      <c r="D316" s="148"/>
      <c r="E316" s="88">
        <f>E317+E327</f>
        <v>14043202.5</v>
      </c>
      <c r="F316" s="88">
        <f>F317+F327</f>
        <v>13357996.180000002</v>
      </c>
      <c r="G316" s="88">
        <f>G317+G327</f>
        <v>5500810.1500000004</v>
      </c>
      <c r="H316" s="88">
        <f>H317+H327</f>
        <v>0</v>
      </c>
      <c r="I316" s="291"/>
      <c r="J316" s="212"/>
      <c r="K316" s="212"/>
      <c r="L316" s="212"/>
      <c r="M316" s="212"/>
      <c r="N316" s="212"/>
      <c r="O316" s="212"/>
    </row>
    <row r="317" spans="1:17" x14ac:dyDescent="0.25">
      <c r="A317" s="118"/>
      <c r="B317" s="118"/>
      <c r="C317" s="118" t="s">
        <v>101</v>
      </c>
      <c r="D317" s="149"/>
      <c r="E317" s="120">
        <f>E318+E321+E323+E325</f>
        <v>14009859.550000001</v>
      </c>
      <c r="F317" s="120">
        <f>F318+F321+F323+F325</f>
        <v>13356421.710000001</v>
      </c>
      <c r="G317" s="120">
        <f>G318+G321+G323+G325</f>
        <v>5500810.1500000004</v>
      </c>
      <c r="H317" s="120">
        <f>H318+H321+H323+H325</f>
        <v>0</v>
      </c>
      <c r="I317" s="291"/>
      <c r="J317" s="212"/>
      <c r="K317" s="212"/>
      <c r="L317" s="212"/>
      <c r="M317" s="212"/>
      <c r="N317" s="212"/>
      <c r="O317" s="212"/>
    </row>
    <row r="318" spans="1:17" x14ac:dyDescent="0.25">
      <c r="A318" s="96"/>
      <c r="B318" s="96"/>
      <c r="C318" s="96"/>
      <c r="D318" s="295" t="s">
        <v>59</v>
      </c>
      <c r="E318" s="296">
        <f>SUM(E319:E320)</f>
        <v>7776608</v>
      </c>
      <c r="F318" s="296">
        <f>SUM(F319:F320)</f>
        <v>7123189.7300000004</v>
      </c>
      <c r="G318" s="296">
        <f>SUM(G319:G320)</f>
        <v>5500810.1500000004</v>
      </c>
      <c r="H318" s="296">
        <f>SUM(H319:H320)</f>
        <v>0</v>
      </c>
      <c r="I318" s="291"/>
      <c r="J318" s="212"/>
      <c r="K318" s="212"/>
      <c r="L318" s="212"/>
      <c r="M318" s="212"/>
      <c r="N318" s="212"/>
      <c r="O318" s="212"/>
    </row>
    <row r="319" spans="1:17" x14ac:dyDescent="0.25">
      <c r="A319" s="707" t="s">
        <v>0</v>
      </c>
      <c r="B319" s="708"/>
      <c r="C319" s="709"/>
      <c r="D319" s="346" t="s">
        <v>370</v>
      </c>
      <c r="E319" s="347">
        <v>760000</v>
      </c>
      <c r="F319" s="347">
        <v>531197.07999999996</v>
      </c>
      <c r="G319" s="332"/>
      <c r="H319" s="109"/>
      <c r="I319" s="291"/>
      <c r="J319" s="212"/>
      <c r="K319" s="212"/>
      <c r="L319" s="212"/>
      <c r="M319" s="212"/>
      <c r="N319" s="212"/>
      <c r="O319" s="212"/>
    </row>
    <row r="320" spans="1:17" ht="46.5" customHeight="1" x14ac:dyDescent="0.25">
      <c r="A320" s="365" t="s">
        <v>1</v>
      </c>
      <c r="B320" s="366"/>
      <c r="C320" s="366"/>
      <c r="D320" s="367" t="s">
        <v>373</v>
      </c>
      <c r="E320" s="368">
        <v>7016608</v>
      </c>
      <c r="F320" s="368">
        <v>6591992.6500000004</v>
      </c>
      <c r="G320" s="368">
        <v>5500810.1500000004</v>
      </c>
      <c r="H320" s="368">
        <v>0</v>
      </c>
      <c r="I320" s="364"/>
      <c r="J320" s="212"/>
      <c r="K320" s="212"/>
      <c r="L320" s="212"/>
      <c r="M320" s="212"/>
      <c r="N320" s="212"/>
      <c r="O320" s="212"/>
    </row>
    <row r="321" spans="1:15" x14ac:dyDescent="0.25">
      <c r="A321" s="96"/>
      <c r="B321" s="96"/>
      <c r="C321" s="96"/>
      <c r="D321" s="295">
        <v>6207</v>
      </c>
      <c r="E321" s="296">
        <f>E322</f>
        <v>1305599.98</v>
      </c>
      <c r="F321" s="296">
        <f>F322</f>
        <v>1305599.98</v>
      </c>
      <c r="G321" s="296">
        <f>G322</f>
        <v>0</v>
      </c>
      <c r="H321" s="296">
        <f>H322</f>
        <v>0</v>
      </c>
      <c r="I321" s="291"/>
      <c r="J321" s="212"/>
      <c r="K321" s="212"/>
      <c r="L321" s="212"/>
      <c r="M321" s="212"/>
      <c r="N321" s="212"/>
      <c r="O321" s="212"/>
    </row>
    <row r="322" spans="1:15" ht="25.5" x14ac:dyDescent="0.25">
      <c r="A322" s="707" t="s">
        <v>0</v>
      </c>
      <c r="B322" s="708"/>
      <c r="C322" s="709"/>
      <c r="D322" s="134" t="s">
        <v>313</v>
      </c>
      <c r="E322" s="299">
        <v>1305599.98</v>
      </c>
      <c r="F322" s="299">
        <v>1305599.98</v>
      </c>
      <c r="G322" s="109"/>
      <c r="H322" s="109"/>
      <c r="I322" s="291"/>
      <c r="J322" s="212"/>
      <c r="K322" s="212"/>
      <c r="L322" s="212"/>
      <c r="M322" s="212"/>
      <c r="N322" s="212"/>
      <c r="O322" s="212"/>
    </row>
    <row r="323" spans="1:15" x14ac:dyDescent="0.25">
      <c r="A323" s="96"/>
      <c r="B323" s="96"/>
      <c r="C323" s="96"/>
      <c r="D323" s="295">
        <v>6209</v>
      </c>
      <c r="E323" s="296">
        <f>E324</f>
        <v>232900</v>
      </c>
      <c r="F323" s="296">
        <f>F324</f>
        <v>232880.43</v>
      </c>
      <c r="G323" s="296">
        <f>G324</f>
        <v>0</v>
      </c>
      <c r="H323" s="296">
        <f>H324</f>
        <v>0</v>
      </c>
      <c r="I323" s="291"/>
      <c r="J323" s="212"/>
      <c r="K323" s="212"/>
      <c r="L323" s="212"/>
      <c r="M323" s="212"/>
      <c r="N323" s="212"/>
      <c r="O323" s="212"/>
    </row>
    <row r="324" spans="1:15" ht="25.5" x14ac:dyDescent="0.25">
      <c r="A324" s="707" t="s">
        <v>0</v>
      </c>
      <c r="B324" s="708"/>
      <c r="C324" s="709"/>
      <c r="D324" s="134" t="s">
        <v>313</v>
      </c>
      <c r="E324" s="299">
        <v>232900</v>
      </c>
      <c r="F324" s="299">
        <v>232880.43</v>
      </c>
      <c r="G324" s="109"/>
      <c r="H324" s="109"/>
      <c r="I324" s="291"/>
      <c r="J324" s="212"/>
      <c r="K324" s="212"/>
      <c r="L324" s="212"/>
      <c r="M324" s="212"/>
      <c r="N324" s="212"/>
      <c r="O324" s="212"/>
    </row>
    <row r="325" spans="1:15" x14ac:dyDescent="0.25">
      <c r="A325" s="96"/>
      <c r="B325" s="96"/>
      <c r="C325" s="96"/>
      <c r="D325" s="295">
        <v>6370</v>
      </c>
      <c r="E325" s="296">
        <f>E326</f>
        <v>4694751.57</v>
      </c>
      <c r="F325" s="296">
        <f>F326</f>
        <v>4694751.57</v>
      </c>
      <c r="G325" s="296">
        <f>G326</f>
        <v>0</v>
      </c>
      <c r="H325" s="296">
        <f>H326</f>
        <v>0</v>
      </c>
      <c r="I325" s="291"/>
      <c r="J325" s="212"/>
      <c r="K325" s="212"/>
      <c r="L325" s="212"/>
      <c r="M325" s="212"/>
      <c r="N325" s="212"/>
      <c r="O325" s="212"/>
    </row>
    <row r="326" spans="1:15" x14ac:dyDescent="0.25">
      <c r="A326" s="707" t="s">
        <v>0</v>
      </c>
      <c r="B326" s="708"/>
      <c r="C326" s="709"/>
      <c r="D326" s="134" t="s">
        <v>370</v>
      </c>
      <c r="E326" s="299">
        <v>4694751.57</v>
      </c>
      <c r="F326" s="299">
        <v>4694751.57</v>
      </c>
      <c r="G326" s="109"/>
      <c r="H326" s="109"/>
      <c r="I326" s="291"/>
      <c r="J326" s="212"/>
      <c r="K326" s="212"/>
      <c r="L326" s="212"/>
      <c r="M326" s="212"/>
      <c r="N326" s="212"/>
      <c r="O326" s="212"/>
    </row>
    <row r="327" spans="1:15" x14ac:dyDescent="0.25">
      <c r="A327" s="118"/>
      <c r="B327" s="118"/>
      <c r="C327" s="118" t="s">
        <v>113</v>
      </c>
      <c r="D327" s="149"/>
      <c r="E327" s="120">
        <f t="shared" ref="E327:H328" si="25">E328</f>
        <v>33342.949999999997</v>
      </c>
      <c r="F327" s="120">
        <f t="shared" si="25"/>
        <v>1574.47</v>
      </c>
      <c r="G327" s="120">
        <f t="shared" si="25"/>
        <v>0</v>
      </c>
      <c r="H327" s="120">
        <f t="shared" si="25"/>
        <v>0</v>
      </c>
      <c r="I327" s="291"/>
      <c r="J327" s="212"/>
      <c r="K327" s="212"/>
      <c r="L327" s="212"/>
      <c r="M327" s="212"/>
      <c r="N327" s="212"/>
      <c r="O327" s="212"/>
    </row>
    <row r="328" spans="1:15" x14ac:dyDescent="0.25">
      <c r="A328" s="96"/>
      <c r="B328" s="96"/>
      <c r="C328" s="96"/>
      <c r="D328" s="295" t="s">
        <v>114</v>
      </c>
      <c r="E328" s="296">
        <f t="shared" si="25"/>
        <v>33342.949999999997</v>
      </c>
      <c r="F328" s="296">
        <f t="shared" si="25"/>
        <v>1574.47</v>
      </c>
      <c r="G328" s="296">
        <f t="shared" si="25"/>
        <v>0</v>
      </c>
      <c r="H328" s="296">
        <f t="shared" si="25"/>
        <v>0</v>
      </c>
      <c r="I328" s="291"/>
      <c r="J328" s="212"/>
      <c r="K328" s="212"/>
      <c r="L328" s="212"/>
      <c r="M328" s="212"/>
      <c r="N328" s="212"/>
      <c r="O328" s="212"/>
    </row>
    <row r="329" spans="1:15" ht="63.75" x14ac:dyDescent="0.25">
      <c r="A329" s="707" t="s">
        <v>0</v>
      </c>
      <c r="B329" s="708"/>
      <c r="C329" s="709"/>
      <c r="D329" s="157" t="s">
        <v>369</v>
      </c>
      <c r="E329" s="325">
        <v>33342.949999999997</v>
      </c>
      <c r="F329" s="325">
        <v>1574.47</v>
      </c>
      <c r="G329" s="325"/>
      <c r="H329" s="325"/>
      <c r="I329" s="291"/>
      <c r="J329" s="212"/>
      <c r="K329" s="212"/>
      <c r="L329" s="212"/>
      <c r="M329" s="212"/>
      <c r="N329" s="212"/>
      <c r="O329" s="212"/>
    </row>
    <row r="330" spans="1:15" x14ac:dyDescent="0.25">
      <c r="A330" s="90"/>
      <c r="B330" s="158" t="s">
        <v>146</v>
      </c>
      <c r="C330" s="158"/>
      <c r="D330" s="148"/>
      <c r="E330" s="88">
        <f t="shared" ref="E330:H332" si="26">E331</f>
        <v>74182.100000000006</v>
      </c>
      <c r="F330" s="88">
        <f t="shared" si="26"/>
        <v>74182.100000000006</v>
      </c>
      <c r="G330" s="88">
        <f t="shared" si="26"/>
        <v>0</v>
      </c>
      <c r="H330" s="88">
        <f t="shared" si="26"/>
        <v>0</v>
      </c>
      <c r="I330" s="291"/>
      <c r="J330" s="878"/>
      <c r="K330" s="878"/>
      <c r="L330" s="878"/>
      <c r="M330" s="328"/>
      <c r="N330" s="316"/>
      <c r="O330" s="316"/>
    </row>
    <row r="331" spans="1:15" x14ac:dyDescent="0.25">
      <c r="A331" s="118"/>
      <c r="B331" s="118"/>
      <c r="C331" s="118">
        <v>85403</v>
      </c>
      <c r="D331" s="149"/>
      <c r="E331" s="120">
        <f t="shared" si="26"/>
        <v>74182.100000000006</v>
      </c>
      <c r="F331" s="120">
        <f t="shared" si="26"/>
        <v>74182.100000000006</v>
      </c>
      <c r="G331" s="120">
        <f t="shared" si="26"/>
        <v>0</v>
      </c>
      <c r="H331" s="120">
        <f t="shared" si="26"/>
        <v>0</v>
      </c>
      <c r="I331" s="291"/>
      <c r="J331" s="878"/>
      <c r="K331" s="878"/>
      <c r="L331" s="878"/>
      <c r="M331" s="328"/>
      <c r="N331" s="316"/>
      <c r="O331" s="329"/>
    </row>
    <row r="332" spans="1:15" x14ac:dyDescent="0.25">
      <c r="A332" s="96"/>
      <c r="B332" s="96"/>
      <c r="C332" s="96"/>
      <c r="D332" s="295">
        <v>6050</v>
      </c>
      <c r="E332" s="296">
        <f t="shared" si="26"/>
        <v>74182.100000000006</v>
      </c>
      <c r="F332" s="296">
        <f t="shared" si="26"/>
        <v>74182.100000000006</v>
      </c>
      <c r="G332" s="296">
        <f t="shared" si="26"/>
        <v>0</v>
      </c>
      <c r="H332" s="296">
        <f t="shared" si="26"/>
        <v>0</v>
      </c>
      <c r="I332" s="291"/>
      <c r="J332" s="878"/>
      <c r="K332" s="878"/>
      <c r="L332" s="878"/>
      <c r="M332" s="328"/>
      <c r="N332" s="316"/>
      <c r="O332" s="329"/>
    </row>
    <row r="333" spans="1:15" s="509" customFormat="1" ht="20.25" customHeight="1" x14ac:dyDescent="0.25">
      <c r="A333" s="933" t="s">
        <v>0</v>
      </c>
      <c r="B333" s="934"/>
      <c r="C333" s="935"/>
      <c r="D333" s="530" t="s">
        <v>347</v>
      </c>
      <c r="E333" s="531">
        <v>74182.100000000006</v>
      </c>
      <c r="F333" s="531">
        <v>74182.100000000006</v>
      </c>
      <c r="G333" s="531"/>
      <c r="H333" s="531"/>
      <c r="I333" s="505"/>
      <c r="J333" s="936"/>
      <c r="K333" s="936"/>
      <c r="L333" s="936"/>
      <c r="M333" s="532"/>
      <c r="N333" s="506"/>
      <c r="O333" s="533"/>
    </row>
    <row r="334" spans="1:15" x14ac:dyDescent="0.25">
      <c r="A334" s="90"/>
      <c r="B334" s="158" t="s">
        <v>314</v>
      </c>
      <c r="C334" s="158"/>
      <c r="D334" s="148"/>
      <c r="E334" s="88">
        <f t="shared" ref="E334:H336" si="27">E335</f>
        <v>111000</v>
      </c>
      <c r="F334" s="88">
        <f t="shared" si="27"/>
        <v>110700</v>
      </c>
      <c r="G334" s="88">
        <f t="shared" si="27"/>
        <v>0</v>
      </c>
      <c r="H334" s="88">
        <f t="shared" si="27"/>
        <v>0</v>
      </c>
      <c r="I334" s="291"/>
      <c r="J334" s="878"/>
      <c r="K334" s="878"/>
      <c r="L334" s="878"/>
      <c r="M334" s="328"/>
      <c r="N334" s="316"/>
      <c r="O334" s="316"/>
    </row>
    <row r="335" spans="1:15" x14ac:dyDescent="0.25">
      <c r="A335" s="118"/>
      <c r="B335" s="118"/>
      <c r="C335" s="118">
        <v>92120</v>
      </c>
      <c r="D335" s="149"/>
      <c r="E335" s="120">
        <f t="shared" si="27"/>
        <v>111000</v>
      </c>
      <c r="F335" s="120">
        <f t="shared" si="27"/>
        <v>110700</v>
      </c>
      <c r="G335" s="120">
        <f t="shared" si="27"/>
        <v>0</v>
      </c>
      <c r="H335" s="120">
        <f t="shared" si="27"/>
        <v>0</v>
      </c>
      <c r="I335" s="291"/>
      <c r="J335" s="878"/>
      <c r="K335" s="878"/>
      <c r="L335" s="878"/>
      <c r="M335" s="328"/>
      <c r="N335" s="316"/>
      <c r="O335" s="329"/>
    </row>
    <row r="336" spans="1:15" x14ac:dyDescent="0.25">
      <c r="A336" s="96"/>
      <c r="B336" s="96"/>
      <c r="C336" s="96"/>
      <c r="D336" s="295">
        <v>6580</v>
      </c>
      <c r="E336" s="296">
        <f t="shared" si="27"/>
        <v>111000</v>
      </c>
      <c r="F336" s="296">
        <f t="shared" si="27"/>
        <v>110700</v>
      </c>
      <c r="G336" s="296">
        <f t="shared" si="27"/>
        <v>0</v>
      </c>
      <c r="H336" s="296">
        <f t="shared" si="27"/>
        <v>0</v>
      </c>
      <c r="I336" s="291"/>
      <c r="J336" s="878"/>
      <c r="K336" s="878"/>
      <c r="L336" s="878"/>
      <c r="M336" s="328"/>
      <c r="N336" s="316"/>
      <c r="O336" s="329"/>
    </row>
    <row r="337" spans="1:15" ht="25.5" x14ac:dyDescent="0.25">
      <c r="A337" s="937" t="s">
        <v>0</v>
      </c>
      <c r="B337" s="938"/>
      <c r="C337" s="939"/>
      <c r="D337" s="355" t="s">
        <v>315</v>
      </c>
      <c r="E337" s="330">
        <v>111000</v>
      </c>
      <c r="F337" s="330">
        <v>110700</v>
      </c>
      <c r="G337" s="330"/>
      <c r="H337" s="330"/>
      <c r="I337" s="291"/>
      <c r="J337" s="878"/>
      <c r="K337" s="878"/>
      <c r="L337" s="878"/>
      <c r="M337" s="328"/>
      <c r="N337" s="316"/>
      <c r="O337" s="329"/>
    </row>
    <row r="338" spans="1:15" x14ac:dyDescent="0.25">
      <c r="A338" s="90"/>
      <c r="B338" s="158" t="s">
        <v>119</v>
      </c>
      <c r="C338" s="158"/>
      <c r="D338" s="148"/>
      <c r="E338" s="88">
        <f t="shared" ref="E338:H340" si="28">E339</f>
        <v>17000</v>
      </c>
      <c r="F338" s="88">
        <f t="shared" si="28"/>
        <v>17000</v>
      </c>
      <c r="G338" s="88">
        <f t="shared" si="28"/>
        <v>0</v>
      </c>
      <c r="H338" s="88">
        <f t="shared" si="28"/>
        <v>0</v>
      </c>
      <c r="I338" s="291"/>
      <c r="J338" s="878"/>
      <c r="K338" s="878"/>
      <c r="L338" s="878"/>
      <c r="M338" s="328"/>
      <c r="N338" s="316"/>
      <c r="O338" s="316"/>
    </row>
    <row r="339" spans="1:15" x14ac:dyDescent="0.25">
      <c r="A339" s="118"/>
      <c r="B339" s="118"/>
      <c r="C339" s="118">
        <v>92604</v>
      </c>
      <c r="D339" s="149"/>
      <c r="E339" s="120">
        <f t="shared" si="28"/>
        <v>17000</v>
      </c>
      <c r="F339" s="120">
        <f t="shared" si="28"/>
        <v>17000</v>
      </c>
      <c r="G339" s="120">
        <f t="shared" si="28"/>
        <v>0</v>
      </c>
      <c r="H339" s="120">
        <f t="shared" si="28"/>
        <v>0</v>
      </c>
      <c r="I339" s="291"/>
      <c r="J339" s="878"/>
      <c r="K339" s="878"/>
      <c r="L339" s="878"/>
      <c r="M339" s="328"/>
      <c r="N339" s="316"/>
      <c r="O339" s="329"/>
    </row>
    <row r="340" spans="1:15" x14ac:dyDescent="0.25">
      <c r="A340" s="96"/>
      <c r="B340" s="96"/>
      <c r="C340" s="96"/>
      <c r="D340" s="295">
        <v>6060</v>
      </c>
      <c r="E340" s="296">
        <f t="shared" si="28"/>
        <v>17000</v>
      </c>
      <c r="F340" s="296">
        <f t="shared" si="28"/>
        <v>17000</v>
      </c>
      <c r="G340" s="296">
        <f t="shared" si="28"/>
        <v>0</v>
      </c>
      <c r="H340" s="296">
        <f t="shared" si="28"/>
        <v>0</v>
      </c>
      <c r="I340" s="291"/>
      <c r="J340" s="878"/>
      <c r="K340" s="878"/>
      <c r="L340" s="878"/>
      <c r="M340" s="328"/>
      <c r="N340" s="316"/>
      <c r="O340" s="329"/>
    </row>
    <row r="341" spans="1:15" s="509" customFormat="1" ht="24.75" customHeight="1" x14ac:dyDescent="0.25">
      <c r="A341" s="933" t="s">
        <v>0</v>
      </c>
      <c r="B341" s="934"/>
      <c r="C341" s="935"/>
      <c r="D341" s="530" t="s">
        <v>367</v>
      </c>
      <c r="E341" s="531">
        <v>17000</v>
      </c>
      <c r="F341" s="531">
        <v>17000</v>
      </c>
      <c r="G341" s="531"/>
      <c r="H341" s="531"/>
      <c r="I341" s="505"/>
      <c r="J341" s="936"/>
      <c r="K341" s="936"/>
      <c r="L341" s="936"/>
      <c r="M341" s="532"/>
      <c r="N341" s="506"/>
      <c r="O341" s="533"/>
    </row>
    <row r="345" spans="1:15" s="356" customFormat="1" x14ac:dyDescent="0.25">
      <c r="I345" s="357"/>
    </row>
    <row r="346" spans="1:15" s="356" customFormat="1" x14ac:dyDescent="0.25">
      <c r="A346" s="356">
        <v>0</v>
      </c>
      <c r="I346" s="357"/>
    </row>
    <row r="348" spans="1:15" s="356" customFormat="1" x14ac:dyDescent="0.25">
      <c r="I348" s="357"/>
    </row>
    <row r="349" spans="1:15" s="356" customFormat="1" x14ac:dyDescent="0.25">
      <c r="I349" s="357"/>
    </row>
    <row r="358" spans="5:5" x14ac:dyDescent="0.25">
      <c r="E358" s="428"/>
    </row>
  </sheetData>
  <mergeCells count="395">
    <mergeCell ref="A313:C313"/>
    <mergeCell ref="J330:L330"/>
    <mergeCell ref="J331:L331"/>
    <mergeCell ref="J332:L332"/>
    <mergeCell ref="A333:C333"/>
    <mergeCell ref="J333:L333"/>
    <mergeCell ref="J340:L340"/>
    <mergeCell ref="A341:C341"/>
    <mergeCell ref="J341:L341"/>
    <mergeCell ref="A322:C322"/>
    <mergeCell ref="A324:C324"/>
    <mergeCell ref="A315:C315"/>
    <mergeCell ref="J315:L315"/>
    <mergeCell ref="A319:C319"/>
    <mergeCell ref="A326:C326"/>
    <mergeCell ref="A329:C329"/>
    <mergeCell ref="J338:L338"/>
    <mergeCell ref="J339:L339"/>
    <mergeCell ref="J334:L334"/>
    <mergeCell ref="J335:L335"/>
    <mergeCell ref="J336:L336"/>
    <mergeCell ref="A337:C337"/>
    <mergeCell ref="J337:L337"/>
    <mergeCell ref="A312:C312"/>
    <mergeCell ref="J312:L312"/>
    <mergeCell ref="A305:C305"/>
    <mergeCell ref="A302:C302"/>
    <mergeCell ref="A303:C303"/>
    <mergeCell ref="A290:C290"/>
    <mergeCell ref="A291:C291"/>
    <mergeCell ref="A285:C285"/>
    <mergeCell ref="A286:C286"/>
    <mergeCell ref="A287:C287"/>
    <mergeCell ref="A295:C295"/>
    <mergeCell ref="A283:C283"/>
    <mergeCell ref="A284:C284"/>
    <mergeCell ref="J269:O269"/>
    <mergeCell ref="A274:C274"/>
    <mergeCell ref="J274:L274"/>
    <mergeCell ref="A187:C188"/>
    <mergeCell ref="D187:D188"/>
    <mergeCell ref="E187:E188"/>
    <mergeCell ref="F187:F188"/>
    <mergeCell ref="G187:G188"/>
    <mergeCell ref="H187:H188"/>
    <mergeCell ref="J222:L224"/>
    <mergeCell ref="M222:M224"/>
    <mergeCell ref="N222:N224"/>
    <mergeCell ref="J199:L199"/>
    <mergeCell ref="A197:C198"/>
    <mergeCell ref="D197:D198"/>
    <mergeCell ref="E197:E198"/>
    <mergeCell ref="F197:F198"/>
    <mergeCell ref="G197:G198"/>
    <mergeCell ref="H197:H198"/>
    <mergeCell ref="A200:C202"/>
    <mergeCell ref="D200:D202"/>
    <mergeCell ref="E200:E202"/>
    <mergeCell ref="F200:F202"/>
    <mergeCell ref="G200:G202"/>
    <mergeCell ref="H200:H202"/>
    <mergeCell ref="A206:C206"/>
    <mergeCell ref="A207:C207"/>
    <mergeCell ref="A218:C218"/>
    <mergeCell ref="A214:C214"/>
    <mergeCell ref="A209:C209"/>
    <mergeCell ref="A210:C210"/>
    <mergeCell ref="O222:O224"/>
    <mergeCell ref="F204:F205"/>
    <mergeCell ref="G204:G205"/>
    <mergeCell ref="H204:H205"/>
    <mergeCell ref="J213:L214"/>
    <mergeCell ref="M213:M214"/>
    <mergeCell ref="N213:N214"/>
    <mergeCell ref="O213:O214"/>
    <mergeCell ref="J218:L218"/>
    <mergeCell ref="M209:M210"/>
    <mergeCell ref="N209:N210"/>
    <mergeCell ref="O209:O210"/>
    <mergeCell ref="J203:L203"/>
    <mergeCell ref="J205:L205"/>
    <mergeCell ref="A204:C205"/>
    <mergeCell ref="D204:D205"/>
    <mergeCell ref="E204:E205"/>
    <mergeCell ref="A216:C217"/>
    <mergeCell ref="D216:D217"/>
    <mergeCell ref="E216:E217"/>
    <mergeCell ref="F216:F217"/>
    <mergeCell ref="G216:G217"/>
    <mergeCell ref="H216:H217"/>
    <mergeCell ref="J209:L210"/>
    <mergeCell ref="J188:L188"/>
    <mergeCell ref="A236:C236"/>
    <mergeCell ref="A242:C242"/>
    <mergeCell ref="A239:C239"/>
    <mergeCell ref="A244:C244"/>
    <mergeCell ref="A252:C252"/>
    <mergeCell ref="A254:C254"/>
    <mergeCell ref="A266:C266"/>
    <mergeCell ref="J266:L266"/>
    <mergeCell ref="A257:C257"/>
    <mergeCell ref="A260:C260"/>
    <mergeCell ref="J261:L261"/>
    <mergeCell ref="J263:L263"/>
    <mergeCell ref="A264:C264"/>
    <mergeCell ref="J264:L264"/>
    <mergeCell ref="J262:L262"/>
    <mergeCell ref="J265:L265"/>
    <mergeCell ref="A235:C235"/>
    <mergeCell ref="A238:C238"/>
    <mergeCell ref="A241:C241"/>
    <mergeCell ref="A247:C247"/>
    <mergeCell ref="J247:L247"/>
    <mergeCell ref="A248:C248"/>
    <mergeCell ref="J248:L248"/>
    <mergeCell ref="A256:C256"/>
    <mergeCell ref="A226:C227"/>
    <mergeCell ref="D226:D227"/>
    <mergeCell ref="E226:E227"/>
    <mergeCell ref="F226:F227"/>
    <mergeCell ref="G226:G227"/>
    <mergeCell ref="H226:H227"/>
    <mergeCell ref="A222:C222"/>
    <mergeCell ref="A223:C224"/>
    <mergeCell ref="D223:D224"/>
    <mergeCell ref="E223:E224"/>
    <mergeCell ref="F223:F224"/>
    <mergeCell ref="G223:G224"/>
    <mergeCell ref="H223:H224"/>
    <mergeCell ref="A228:C230"/>
    <mergeCell ref="D228:D230"/>
    <mergeCell ref="E228:E230"/>
    <mergeCell ref="F228:F230"/>
    <mergeCell ref="G228:G230"/>
    <mergeCell ref="H228:H230"/>
    <mergeCell ref="J196:L196"/>
    <mergeCell ref="A203:C203"/>
    <mergeCell ref="A199:C199"/>
    <mergeCell ref="J182:O182"/>
    <mergeCell ref="J192:L192"/>
    <mergeCell ref="J187:L187"/>
    <mergeCell ref="J96:L97"/>
    <mergeCell ref="A96:C97"/>
    <mergeCell ref="E96:E97"/>
    <mergeCell ref="F96:F97"/>
    <mergeCell ref="M130:M132"/>
    <mergeCell ref="N130:N132"/>
    <mergeCell ref="O130:O132"/>
    <mergeCell ref="A116:C117"/>
    <mergeCell ref="D116:D117"/>
    <mergeCell ref="E116:E117"/>
    <mergeCell ref="F116:F117"/>
    <mergeCell ref="A121:C122"/>
    <mergeCell ref="D121:D122"/>
    <mergeCell ref="E121:E122"/>
    <mergeCell ref="F121:F122"/>
    <mergeCell ref="N123:N126"/>
    <mergeCell ref="O123:O126"/>
    <mergeCell ref="A128:C129"/>
    <mergeCell ref="M112:M114"/>
    <mergeCell ref="N112:N114"/>
    <mergeCell ref="O112:O114"/>
    <mergeCell ref="D108:D109"/>
    <mergeCell ref="E108:E109"/>
    <mergeCell ref="F108:F109"/>
    <mergeCell ref="J108:L109"/>
    <mergeCell ref="D128:D129"/>
    <mergeCell ref="E128:E129"/>
    <mergeCell ref="F128:F129"/>
    <mergeCell ref="M123:M126"/>
    <mergeCell ref="D119:D120"/>
    <mergeCell ref="E119:E120"/>
    <mergeCell ref="M108:M109"/>
    <mergeCell ref="N108:N109"/>
    <mergeCell ref="O108:O109"/>
    <mergeCell ref="M96:M97"/>
    <mergeCell ref="N96:N97"/>
    <mergeCell ref="O96:O97"/>
    <mergeCell ref="J102:L103"/>
    <mergeCell ref="M102:M103"/>
    <mergeCell ref="N102:N103"/>
    <mergeCell ref="O102:O103"/>
    <mergeCell ref="A63:C63"/>
    <mergeCell ref="J63:L63"/>
    <mergeCell ref="J64:L64"/>
    <mergeCell ref="J65:L65"/>
    <mergeCell ref="A66:C66"/>
    <mergeCell ref="J66:L66"/>
    <mergeCell ref="J72:L72"/>
    <mergeCell ref="J73:L73"/>
    <mergeCell ref="A74:C74"/>
    <mergeCell ref="J74:L74"/>
    <mergeCell ref="J67:L67"/>
    <mergeCell ref="J68:L68"/>
    <mergeCell ref="J69:L69"/>
    <mergeCell ref="A70:C70"/>
    <mergeCell ref="J70:L70"/>
    <mergeCell ref="J71:L71"/>
    <mergeCell ref="J90:L90"/>
    <mergeCell ref="A59:C59"/>
    <mergeCell ref="J59:L59"/>
    <mergeCell ref="N55:N56"/>
    <mergeCell ref="A60:C60"/>
    <mergeCell ref="J60:L60"/>
    <mergeCell ref="A61:C61"/>
    <mergeCell ref="J61:L61"/>
    <mergeCell ref="A62:C62"/>
    <mergeCell ref="J62:L62"/>
    <mergeCell ref="A51:C51"/>
    <mergeCell ref="J51:L51"/>
    <mergeCell ref="A55:C55"/>
    <mergeCell ref="J55:L56"/>
    <mergeCell ref="M55:M56"/>
    <mergeCell ref="O55:O56"/>
    <mergeCell ref="A57:C57"/>
    <mergeCell ref="A58:C58"/>
    <mergeCell ref="J58:L58"/>
    <mergeCell ref="J50:L50"/>
    <mergeCell ref="A35:C35"/>
    <mergeCell ref="J35:L35"/>
    <mergeCell ref="A37:C37"/>
    <mergeCell ref="A39:C39"/>
    <mergeCell ref="A41:C41"/>
    <mergeCell ref="A44:C44"/>
    <mergeCell ref="J44:L44"/>
    <mergeCell ref="A45:C45"/>
    <mergeCell ref="J45:L45"/>
    <mergeCell ref="A48:C48"/>
    <mergeCell ref="A49:C49"/>
    <mergeCell ref="J49:L49"/>
    <mergeCell ref="A36:C36"/>
    <mergeCell ref="N24:N25"/>
    <mergeCell ref="O24:O25"/>
    <mergeCell ref="A26:C28"/>
    <mergeCell ref="D26:D28"/>
    <mergeCell ref="E26:E28"/>
    <mergeCell ref="F26:F28"/>
    <mergeCell ref="A34:C34"/>
    <mergeCell ref="J34:L34"/>
    <mergeCell ref="J18:L18"/>
    <mergeCell ref="J24:L25"/>
    <mergeCell ref="M24:M25"/>
    <mergeCell ref="A30:C32"/>
    <mergeCell ref="D30:D32"/>
    <mergeCell ref="E30:E32"/>
    <mergeCell ref="F30:F32"/>
    <mergeCell ref="J30:L30"/>
    <mergeCell ref="G26:G28"/>
    <mergeCell ref="G30:G32"/>
    <mergeCell ref="A15:C16"/>
    <mergeCell ref="D15:D16"/>
    <mergeCell ref="E15:E16"/>
    <mergeCell ref="F15:F16"/>
    <mergeCell ref="J16:L16"/>
    <mergeCell ref="J12:L12"/>
    <mergeCell ref="A13:C14"/>
    <mergeCell ref="D13:D14"/>
    <mergeCell ref="E13:E14"/>
    <mergeCell ref="F13:F14"/>
    <mergeCell ref="G13:G14"/>
    <mergeCell ref="G15:G16"/>
    <mergeCell ref="J1:O1"/>
    <mergeCell ref="J6:L6"/>
    <mergeCell ref="J8:L8"/>
    <mergeCell ref="J9:L9"/>
    <mergeCell ref="A10:C11"/>
    <mergeCell ref="D10:D11"/>
    <mergeCell ref="E10:E11"/>
    <mergeCell ref="F10:F11"/>
    <mergeCell ref="J10:L10"/>
    <mergeCell ref="G10:G11"/>
    <mergeCell ref="J77:O77"/>
    <mergeCell ref="J82:L82"/>
    <mergeCell ref="J92:L92"/>
    <mergeCell ref="M84:M85"/>
    <mergeCell ref="M86:M87"/>
    <mergeCell ref="J86:L87"/>
    <mergeCell ref="J84:L85"/>
    <mergeCell ref="N84:N85"/>
    <mergeCell ref="N86:N87"/>
    <mergeCell ref="O84:O85"/>
    <mergeCell ref="J89:L89"/>
    <mergeCell ref="A91:C92"/>
    <mergeCell ref="D91:D92"/>
    <mergeCell ref="E91:E92"/>
    <mergeCell ref="F91:F92"/>
    <mergeCell ref="A93:C95"/>
    <mergeCell ref="O86:O87"/>
    <mergeCell ref="A86:C88"/>
    <mergeCell ref="D86:D88"/>
    <mergeCell ref="E86:E88"/>
    <mergeCell ref="F86:F88"/>
    <mergeCell ref="A89:C90"/>
    <mergeCell ref="D89:D90"/>
    <mergeCell ref="E89:E90"/>
    <mergeCell ref="F89:F90"/>
    <mergeCell ref="D93:D95"/>
    <mergeCell ref="E93:E95"/>
    <mergeCell ref="F93:F95"/>
    <mergeCell ref="G86:G88"/>
    <mergeCell ref="G89:G90"/>
    <mergeCell ref="G91:G92"/>
    <mergeCell ref="G93:G95"/>
    <mergeCell ref="A98:C99"/>
    <mergeCell ref="E98:E99"/>
    <mergeCell ref="F98:F99"/>
    <mergeCell ref="A131:C133"/>
    <mergeCell ref="D131:D133"/>
    <mergeCell ref="E131:E133"/>
    <mergeCell ref="F131:F133"/>
    <mergeCell ref="J130:L132"/>
    <mergeCell ref="A102:C102"/>
    <mergeCell ref="A103:C103"/>
    <mergeCell ref="A104:C104"/>
    <mergeCell ref="F126:F127"/>
    <mergeCell ref="J123:L126"/>
    <mergeCell ref="F119:F120"/>
    <mergeCell ref="A126:C127"/>
    <mergeCell ref="D126:D127"/>
    <mergeCell ref="E126:E127"/>
    <mergeCell ref="A101:C101"/>
    <mergeCell ref="A112:C113"/>
    <mergeCell ref="D112:D113"/>
    <mergeCell ref="E112:E113"/>
    <mergeCell ref="F112:F113"/>
    <mergeCell ref="J112:L114"/>
    <mergeCell ref="A155:C155"/>
    <mergeCell ref="A147:C147"/>
    <mergeCell ref="J147:L147"/>
    <mergeCell ref="A150:C150"/>
    <mergeCell ref="A108:C109"/>
    <mergeCell ref="A119:C120"/>
    <mergeCell ref="A177:C177"/>
    <mergeCell ref="A138:C138"/>
    <mergeCell ref="J177:L177"/>
    <mergeCell ref="J170:L170"/>
    <mergeCell ref="A171:C171"/>
    <mergeCell ref="J171:L171"/>
    <mergeCell ref="J172:L172"/>
    <mergeCell ref="J173:L173"/>
    <mergeCell ref="G112:G113"/>
    <mergeCell ref="J174:L174"/>
    <mergeCell ref="J164:L164"/>
    <mergeCell ref="A165:C165"/>
    <mergeCell ref="J146:L146"/>
    <mergeCell ref="J165:L165"/>
    <mergeCell ref="A154:C154"/>
    <mergeCell ref="D96:D97"/>
    <mergeCell ref="D98:D99"/>
    <mergeCell ref="J168:L168"/>
    <mergeCell ref="A169:C169"/>
    <mergeCell ref="J169:L169"/>
    <mergeCell ref="J159:L159"/>
    <mergeCell ref="J160:L160"/>
    <mergeCell ref="J161:L161"/>
    <mergeCell ref="A162:C162"/>
    <mergeCell ref="J162:L162"/>
    <mergeCell ref="A158:C158"/>
    <mergeCell ref="J166:L166"/>
    <mergeCell ref="J167:L167"/>
    <mergeCell ref="J163:L163"/>
    <mergeCell ref="G116:G117"/>
    <mergeCell ref="G119:G120"/>
    <mergeCell ref="G121:G122"/>
    <mergeCell ref="G126:G127"/>
    <mergeCell ref="G128:G129"/>
    <mergeCell ref="H128:H129"/>
    <mergeCell ref="H131:H133"/>
    <mergeCell ref="G96:G97"/>
    <mergeCell ref="G98:G99"/>
    <mergeCell ref="G108:G109"/>
    <mergeCell ref="A180:C180"/>
    <mergeCell ref="A175:C175"/>
    <mergeCell ref="A176:C176"/>
    <mergeCell ref="A141:C141"/>
    <mergeCell ref="A143:C143"/>
    <mergeCell ref="A146:C146"/>
    <mergeCell ref="G131:G133"/>
    <mergeCell ref="H10:H11"/>
    <mergeCell ref="H13:H14"/>
    <mergeCell ref="H15:H16"/>
    <mergeCell ref="H26:H28"/>
    <mergeCell ref="H30:H32"/>
    <mergeCell ref="H86:H88"/>
    <mergeCell ref="H89:H90"/>
    <mergeCell ref="H91:H92"/>
    <mergeCell ref="H93:H95"/>
    <mergeCell ref="H96:H97"/>
    <mergeCell ref="H98:H99"/>
    <mergeCell ref="H108:H109"/>
    <mergeCell ref="H112:H113"/>
    <mergeCell ref="H116:H117"/>
    <mergeCell ref="H119:H120"/>
    <mergeCell ref="H121:H122"/>
    <mergeCell ref="H126:H127"/>
  </mergeCells>
  <phoneticPr fontId="14" type="noConversion"/>
  <pageMargins left="0.7" right="0.7" top="0.75" bottom="0.75" header="0.3" footer="0.3"/>
  <pageSetup paperSize="9" scale="44" orientation="portrait" r:id="rId1"/>
  <rowBreaks count="9" manualBreakCount="9">
    <brk id="36" max="7" man="1"/>
    <brk id="66" max="7" man="1"/>
    <brk id="76" max="16383" man="1"/>
    <brk id="114" max="7" man="1"/>
    <brk id="147" max="7" man="1"/>
    <brk id="181" max="7" man="1"/>
    <brk id="218" max="7" man="1"/>
    <brk id="254" max="7" man="1"/>
    <brk id="267" max="7" man="1"/>
  </rowBreaks>
  <colBreaks count="2" manualBreakCount="2">
    <brk id="8" max="348" man="1"/>
    <brk id="15" max="28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"/>
  <sheetViews>
    <sheetView view="pageBreakPreview" topLeftCell="A25" zoomScaleNormal="100" zoomScaleSheetLayoutView="100" workbookViewId="0">
      <selection activeCell="E28" sqref="E28:F28"/>
    </sheetView>
  </sheetViews>
  <sheetFormatPr defaultRowHeight="15" x14ac:dyDescent="0.25"/>
  <cols>
    <col min="4" max="4" width="53.28515625" customWidth="1"/>
    <col min="5" max="5" width="19.140625" customWidth="1"/>
    <col min="6" max="6" width="16.7109375" customWidth="1"/>
  </cols>
  <sheetData>
    <row r="1" spans="1:6" ht="15.75" thickBot="1" x14ac:dyDescent="0.3">
      <c r="A1" s="803" t="s">
        <v>304</v>
      </c>
      <c r="B1" s="962"/>
      <c r="C1" s="962"/>
      <c r="D1" s="962"/>
      <c r="E1" s="962"/>
      <c r="F1" s="963"/>
    </row>
    <row r="2" spans="1:6" ht="18.75" x14ac:dyDescent="0.25">
      <c r="A2" s="430">
        <v>2023</v>
      </c>
      <c r="B2" s="431"/>
      <c r="C2" s="537"/>
      <c r="D2" s="538"/>
      <c r="E2" s="432">
        <f>E3+E15+E26+E33+E40+E44</f>
        <v>26306588.460000001</v>
      </c>
      <c r="F2" s="432">
        <f>F3+F15+F26+F33+F40+F44</f>
        <v>19365456.600000001</v>
      </c>
    </row>
    <row r="3" spans="1:6" x14ac:dyDescent="0.25">
      <c r="A3" s="433"/>
      <c r="B3" s="433">
        <v>600</v>
      </c>
      <c r="C3" s="539"/>
      <c r="D3" s="540"/>
      <c r="E3" s="434">
        <f>E4</f>
        <v>3347813.89</v>
      </c>
      <c r="F3" s="434">
        <f>F4</f>
        <v>2356857.44</v>
      </c>
    </row>
    <row r="4" spans="1:6" x14ac:dyDescent="0.25">
      <c r="A4" s="435"/>
      <c r="B4" s="435"/>
      <c r="C4" s="435">
        <v>60014</v>
      </c>
      <c r="D4" s="436"/>
      <c r="E4" s="437">
        <f>E8+E11+E5</f>
        <v>3347813.89</v>
      </c>
      <c r="F4" s="437">
        <f>F8+F11+F5</f>
        <v>2356857.44</v>
      </c>
    </row>
    <row r="5" spans="1:6" x14ac:dyDescent="0.25">
      <c r="A5" s="541"/>
      <c r="B5" s="541"/>
      <c r="C5" s="541"/>
      <c r="D5" s="542">
        <v>2700</v>
      </c>
      <c r="E5" s="543">
        <f>SUM(E6:E7)</f>
        <v>1973027</v>
      </c>
      <c r="F5" s="543">
        <f>SUM(F6:F7)</f>
        <v>1444076.83</v>
      </c>
    </row>
    <row r="6" spans="1:6" x14ac:dyDescent="0.25">
      <c r="A6" s="953" t="s">
        <v>0</v>
      </c>
      <c r="B6" s="954"/>
      <c r="C6" s="955"/>
      <c r="D6" s="534" t="s">
        <v>374</v>
      </c>
      <c r="E6" s="544">
        <v>915822.94</v>
      </c>
      <c r="F6" s="544">
        <v>756640.96</v>
      </c>
    </row>
    <row r="7" spans="1:6" ht="36.75" customHeight="1" x14ac:dyDescent="0.25">
      <c r="A7" s="953" t="s">
        <v>1</v>
      </c>
      <c r="B7" s="954"/>
      <c r="C7" s="955"/>
      <c r="D7" s="545" t="s">
        <v>375</v>
      </c>
      <c r="E7" s="545">
        <v>1057204.06</v>
      </c>
      <c r="F7" s="545">
        <v>687435.87</v>
      </c>
    </row>
    <row r="8" spans="1:6" ht="16.5" customHeight="1" x14ac:dyDescent="0.25">
      <c r="A8" s="546"/>
      <c r="B8" s="546"/>
      <c r="C8" s="546"/>
      <c r="D8" s="547">
        <v>6290</v>
      </c>
      <c r="E8" s="548">
        <f>SUM(E9:E10)</f>
        <v>1124786.8900000001</v>
      </c>
      <c r="F8" s="548">
        <f>SUM(F9:F10)</f>
        <v>812780.61</v>
      </c>
    </row>
    <row r="9" spans="1:6" ht="36.75" customHeight="1" x14ac:dyDescent="0.25">
      <c r="A9" s="956" t="s">
        <v>0</v>
      </c>
      <c r="B9" s="957"/>
      <c r="C9" s="958"/>
      <c r="D9" s="438" t="s">
        <v>330</v>
      </c>
      <c r="E9" s="549">
        <v>974786.89</v>
      </c>
      <c r="F9" s="549">
        <v>812780.61</v>
      </c>
    </row>
    <row r="10" spans="1:6" ht="44.25" customHeight="1" x14ac:dyDescent="0.25">
      <c r="A10" s="944" t="s">
        <v>1</v>
      </c>
      <c r="B10" s="945"/>
      <c r="C10" s="946"/>
      <c r="D10" s="438" t="s">
        <v>378</v>
      </c>
      <c r="E10" s="549">
        <v>150000</v>
      </c>
      <c r="F10" s="549">
        <v>0</v>
      </c>
    </row>
    <row r="11" spans="1:6" x14ac:dyDescent="0.25">
      <c r="A11" s="546"/>
      <c r="B11" s="546"/>
      <c r="C11" s="546"/>
      <c r="D11" s="439" t="s">
        <v>328</v>
      </c>
      <c r="E11" s="548">
        <f>SUM(E12:E14)</f>
        <v>250000</v>
      </c>
      <c r="F11" s="548">
        <f>SUM(F12:F14)</f>
        <v>100000</v>
      </c>
    </row>
    <row r="12" spans="1:6" ht="39.75" customHeight="1" x14ac:dyDescent="0.25">
      <c r="A12" s="944" t="s">
        <v>0</v>
      </c>
      <c r="B12" s="945"/>
      <c r="C12" s="946"/>
      <c r="D12" s="438" t="s">
        <v>379</v>
      </c>
      <c r="E12" s="550">
        <v>50000</v>
      </c>
      <c r="F12" s="550">
        <v>0</v>
      </c>
    </row>
    <row r="13" spans="1:6" ht="34.5" customHeight="1" x14ac:dyDescent="0.25">
      <c r="A13" s="944" t="s">
        <v>1</v>
      </c>
      <c r="B13" s="945"/>
      <c r="C13" s="946"/>
      <c r="D13" s="438" t="s">
        <v>380</v>
      </c>
      <c r="E13" s="550">
        <v>100000</v>
      </c>
      <c r="F13" s="550">
        <v>0</v>
      </c>
    </row>
    <row r="14" spans="1:6" ht="40.5" customHeight="1" x14ac:dyDescent="0.25">
      <c r="A14" s="944" t="s">
        <v>2</v>
      </c>
      <c r="B14" s="945"/>
      <c r="C14" s="946"/>
      <c r="D14" s="438" t="s">
        <v>331</v>
      </c>
      <c r="E14" s="550">
        <v>100000</v>
      </c>
      <c r="F14" s="550">
        <v>100000</v>
      </c>
    </row>
    <row r="15" spans="1:6" x14ac:dyDescent="0.25">
      <c r="A15" s="440"/>
      <c r="B15" s="433">
        <v>754</v>
      </c>
      <c r="C15" s="440"/>
      <c r="D15" s="441"/>
      <c r="E15" s="434">
        <f>E16</f>
        <v>362400</v>
      </c>
      <c r="F15" s="434">
        <f>F16</f>
        <v>362400</v>
      </c>
    </row>
    <row r="16" spans="1:6" x14ac:dyDescent="0.25">
      <c r="A16" s="442"/>
      <c r="B16" s="442"/>
      <c r="C16" s="435">
        <v>75411</v>
      </c>
      <c r="D16" s="551"/>
      <c r="E16" s="437">
        <f>E19+E22+E17</f>
        <v>362400</v>
      </c>
      <c r="F16" s="437">
        <f>F19+F22+F17</f>
        <v>362400</v>
      </c>
    </row>
    <row r="17" spans="1:12" ht="18" customHeight="1" x14ac:dyDescent="0.25">
      <c r="A17" s="552"/>
      <c r="B17" s="552"/>
      <c r="C17" s="553"/>
      <c r="D17" s="554" t="s">
        <v>376</v>
      </c>
      <c r="E17" s="543">
        <f>E18</f>
        <v>17400</v>
      </c>
      <c r="F17" s="543">
        <f>F18</f>
        <v>17400</v>
      </c>
    </row>
    <row r="18" spans="1:12" ht="26.25" x14ac:dyDescent="0.25">
      <c r="A18" s="953" t="s">
        <v>0</v>
      </c>
      <c r="B18" s="954"/>
      <c r="C18" s="955"/>
      <c r="D18" s="555" t="s">
        <v>377</v>
      </c>
      <c r="E18" s="556">
        <v>17400</v>
      </c>
      <c r="F18" s="556">
        <v>17400</v>
      </c>
      <c r="L18" t="s">
        <v>354</v>
      </c>
    </row>
    <row r="19" spans="1:12" x14ac:dyDescent="0.25">
      <c r="A19" s="546"/>
      <c r="B19" s="546"/>
      <c r="C19" s="546"/>
      <c r="D19" s="547">
        <v>6260</v>
      </c>
      <c r="E19" s="548">
        <f>SUM(E20:E21)</f>
        <v>160000</v>
      </c>
      <c r="F19" s="548">
        <f>SUM(F20:F21)</f>
        <v>160000</v>
      </c>
    </row>
    <row r="20" spans="1:12" ht="50.25" customHeight="1" x14ac:dyDescent="0.25">
      <c r="A20" s="944" t="s">
        <v>103</v>
      </c>
      <c r="B20" s="945"/>
      <c r="C20" s="946"/>
      <c r="D20" s="443" t="s">
        <v>332</v>
      </c>
      <c r="E20" s="550">
        <v>120000</v>
      </c>
      <c r="F20" s="550">
        <v>120000</v>
      </c>
    </row>
    <row r="21" spans="1:12" ht="50.25" customHeight="1" x14ac:dyDescent="0.25">
      <c r="A21" s="944" t="s">
        <v>1</v>
      </c>
      <c r="B21" s="945"/>
      <c r="C21" s="946"/>
      <c r="D21" s="443" t="s">
        <v>333</v>
      </c>
      <c r="E21" s="550">
        <v>40000</v>
      </c>
      <c r="F21" s="550">
        <v>40000</v>
      </c>
    </row>
    <row r="22" spans="1:12" x14ac:dyDescent="0.25">
      <c r="A22" s="546"/>
      <c r="B22" s="546"/>
      <c r="C22" s="546"/>
      <c r="D22" s="547">
        <v>6410</v>
      </c>
      <c r="E22" s="548">
        <f>SUM(E23:E25)</f>
        <v>185000</v>
      </c>
      <c r="F22" s="548">
        <f>SUM(F23:F25)</f>
        <v>185000</v>
      </c>
    </row>
    <row r="23" spans="1:12" ht="30" customHeight="1" x14ac:dyDescent="0.25">
      <c r="A23" s="964" t="s">
        <v>103</v>
      </c>
      <c r="B23" s="964"/>
      <c r="C23" s="964"/>
      <c r="D23" s="557" t="s">
        <v>334</v>
      </c>
      <c r="E23" s="558">
        <v>25000</v>
      </c>
      <c r="F23" s="558">
        <v>25000</v>
      </c>
    </row>
    <row r="24" spans="1:12" ht="30" customHeight="1" x14ac:dyDescent="0.25">
      <c r="A24" s="943" t="s">
        <v>1</v>
      </c>
      <c r="B24" s="943"/>
      <c r="C24" s="943"/>
      <c r="D24" s="444" t="s">
        <v>335</v>
      </c>
      <c r="E24" s="412">
        <v>40000</v>
      </c>
      <c r="F24" s="412">
        <v>40000</v>
      </c>
    </row>
    <row r="25" spans="1:12" ht="31.5" customHeight="1" x14ac:dyDescent="0.25">
      <c r="A25" s="965" t="s">
        <v>2</v>
      </c>
      <c r="B25" s="965"/>
      <c r="C25" s="965"/>
      <c r="D25" s="445" t="s">
        <v>336</v>
      </c>
      <c r="E25" s="559">
        <v>120000</v>
      </c>
      <c r="F25" s="559">
        <v>120000</v>
      </c>
    </row>
    <row r="26" spans="1:12" x14ac:dyDescent="0.25">
      <c r="A26" s="433"/>
      <c r="B26" s="433">
        <v>758</v>
      </c>
      <c r="C26" s="539"/>
      <c r="D26" s="540"/>
      <c r="E26" s="446">
        <f>E27</f>
        <v>6685798.5200000005</v>
      </c>
      <c r="F26" s="446">
        <f>F27</f>
        <v>6685798.5200000005</v>
      </c>
    </row>
    <row r="27" spans="1:12" x14ac:dyDescent="0.25">
      <c r="A27" s="435"/>
      <c r="B27" s="435"/>
      <c r="C27" s="435">
        <v>75816</v>
      </c>
      <c r="D27" s="436"/>
      <c r="E27" s="437">
        <f>E28</f>
        <v>6685798.5200000005</v>
      </c>
      <c r="F27" s="437">
        <f>F28</f>
        <v>6685798.5200000005</v>
      </c>
    </row>
    <row r="28" spans="1:12" x14ac:dyDescent="0.25">
      <c r="A28" s="546"/>
      <c r="B28" s="546"/>
      <c r="C28" s="546"/>
      <c r="D28" s="547">
        <v>6370</v>
      </c>
      <c r="E28" s="548">
        <f>SUM(E29:E32)-E30-E31</f>
        <v>6685798.5200000005</v>
      </c>
      <c r="F28" s="548">
        <f>SUM(F29:F32)-F30-F31</f>
        <v>6685798.5200000005</v>
      </c>
    </row>
    <row r="29" spans="1:12" ht="54" customHeight="1" x14ac:dyDescent="0.25">
      <c r="A29" s="944" t="s">
        <v>0</v>
      </c>
      <c r="B29" s="945"/>
      <c r="C29" s="946"/>
      <c r="D29" s="447" t="s">
        <v>352</v>
      </c>
      <c r="E29" s="549">
        <v>1991046.95</v>
      </c>
      <c r="F29" s="549">
        <v>1991046.95</v>
      </c>
    </row>
    <row r="30" spans="1:12" ht="29.25" customHeight="1" x14ac:dyDescent="0.25">
      <c r="A30" s="565"/>
      <c r="B30" s="566"/>
      <c r="C30" s="569" t="s">
        <v>383</v>
      </c>
      <c r="D30" s="570" t="s">
        <v>385</v>
      </c>
      <c r="E30" s="571">
        <v>1407471.09</v>
      </c>
      <c r="F30" s="571">
        <v>1407471.09</v>
      </c>
    </row>
    <row r="31" spans="1:12" ht="27" customHeight="1" x14ac:dyDescent="0.25">
      <c r="A31" s="565"/>
      <c r="B31" s="566"/>
      <c r="C31" s="569"/>
      <c r="D31" s="570" t="s">
        <v>384</v>
      </c>
      <c r="E31" s="571">
        <v>583575.86</v>
      </c>
      <c r="F31" s="571">
        <v>583575.86</v>
      </c>
    </row>
    <row r="32" spans="1:12" ht="24.75" customHeight="1" x14ac:dyDescent="0.25">
      <c r="A32" s="944" t="s">
        <v>1</v>
      </c>
      <c r="B32" s="945"/>
      <c r="C32" s="946"/>
      <c r="D32" s="447" t="s">
        <v>337</v>
      </c>
      <c r="E32" s="549">
        <v>4694751.57</v>
      </c>
      <c r="F32" s="549">
        <v>4694751.57</v>
      </c>
    </row>
    <row r="33" spans="1:6" x14ac:dyDescent="0.25">
      <c r="A33" s="448"/>
      <c r="B33" s="449">
        <v>758</v>
      </c>
      <c r="C33" s="448"/>
      <c r="D33" s="450"/>
      <c r="E33" s="434">
        <f>E34</f>
        <v>10034343.050000001</v>
      </c>
      <c r="F33" s="434">
        <f>F34</f>
        <v>8866598.4700000007</v>
      </c>
    </row>
    <row r="34" spans="1:6" x14ac:dyDescent="0.25">
      <c r="A34" s="451"/>
      <c r="B34" s="451"/>
      <c r="C34" s="435">
        <v>75863</v>
      </c>
      <c r="D34" s="452"/>
      <c r="E34" s="437">
        <f>E35</f>
        <v>10034343.050000001</v>
      </c>
      <c r="F34" s="437">
        <f>F35</f>
        <v>8866598.4700000007</v>
      </c>
    </row>
    <row r="35" spans="1:6" x14ac:dyDescent="0.25">
      <c r="A35" s="560"/>
      <c r="B35" s="560"/>
      <c r="C35" s="560"/>
      <c r="D35" s="547">
        <v>6257</v>
      </c>
      <c r="E35" s="548">
        <f>SUM(E36:E39)</f>
        <v>10034343.050000001</v>
      </c>
      <c r="F35" s="548">
        <v>8866598.4700000007</v>
      </c>
    </row>
    <row r="36" spans="1:6" ht="41.25" customHeight="1" x14ac:dyDescent="0.25">
      <c r="A36" s="947" t="s">
        <v>0</v>
      </c>
      <c r="B36" s="948"/>
      <c r="C36" s="949"/>
      <c r="D36" s="453" t="s">
        <v>353</v>
      </c>
      <c r="E36" s="549">
        <v>5950079.5099999998</v>
      </c>
      <c r="F36" s="549">
        <f>F35-F37-F38-F39</f>
        <v>4782334.9300000006</v>
      </c>
    </row>
    <row r="37" spans="1:6" ht="45" customHeight="1" x14ac:dyDescent="0.25">
      <c r="A37" s="947" t="s">
        <v>329</v>
      </c>
      <c r="B37" s="948"/>
      <c r="C37" s="949"/>
      <c r="D37" s="453" t="s">
        <v>338</v>
      </c>
      <c r="E37" s="549">
        <v>1305599.98</v>
      </c>
      <c r="F37" s="549">
        <v>1305599.98</v>
      </c>
    </row>
    <row r="38" spans="1:6" x14ac:dyDescent="0.25">
      <c r="A38" s="950" t="s">
        <v>2</v>
      </c>
      <c r="B38" s="951"/>
      <c r="C38" s="952"/>
      <c r="D38" s="454" t="s">
        <v>339</v>
      </c>
      <c r="E38" s="549">
        <v>392732.72</v>
      </c>
      <c r="F38" s="549">
        <v>392732.72</v>
      </c>
    </row>
    <row r="39" spans="1:6" ht="57" customHeight="1" x14ac:dyDescent="0.25">
      <c r="A39" s="947" t="s">
        <v>3</v>
      </c>
      <c r="B39" s="948"/>
      <c r="C39" s="949"/>
      <c r="D39" s="454" t="s">
        <v>340</v>
      </c>
      <c r="E39" s="549">
        <f>1645031+740899.84</f>
        <v>2385930.84</v>
      </c>
      <c r="F39" s="549">
        <v>2385930.84</v>
      </c>
    </row>
    <row r="40" spans="1:6" x14ac:dyDescent="0.25">
      <c r="A40" s="455"/>
      <c r="B40" s="455">
        <v>801</v>
      </c>
      <c r="C40" s="456"/>
      <c r="D40" s="457"/>
      <c r="E40" s="458">
        <f t="shared" ref="E40:F41" si="0">E41</f>
        <v>149625</v>
      </c>
      <c r="F40" s="458">
        <f t="shared" si="0"/>
        <v>120856.17</v>
      </c>
    </row>
    <row r="41" spans="1:6" x14ac:dyDescent="0.25">
      <c r="A41" s="459"/>
      <c r="B41" s="459"/>
      <c r="C41" s="459">
        <v>80117</v>
      </c>
      <c r="D41" s="460"/>
      <c r="E41" s="461">
        <f t="shared" si="0"/>
        <v>149625</v>
      </c>
      <c r="F41" s="461">
        <f t="shared" si="0"/>
        <v>120856.17</v>
      </c>
    </row>
    <row r="42" spans="1:6" x14ac:dyDescent="0.25">
      <c r="A42" s="535"/>
      <c r="B42" s="535"/>
      <c r="C42" s="535"/>
      <c r="D42" s="462">
        <v>6420</v>
      </c>
      <c r="E42" s="463">
        <v>149625</v>
      </c>
      <c r="F42" s="463">
        <v>120856.17</v>
      </c>
    </row>
    <row r="43" spans="1:6" ht="40.5" customHeight="1" x14ac:dyDescent="0.25">
      <c r="A43" s="943" t="s">
        <v>0</v>
      </c>
      <c r="B43" s="943"/>
      <c r="C43" s="943"/>
      <c r="D43" s="464" t="s">
        <v>341</v>
      </c>
      <c r="E43" s="536">
        <v>149625</v>
      </c>
      <c r="F43" s="536">
        <v>120856.17</v>
      </c>
    </row>
    <row r="44" spans="1:6" x14ac:dyDescent="0.25">
      <c r="A44" s="465"/>
      <c r="B44" s="465">
        <v>851</v>
      </c>
      <c r="C44" s="466"/>
      <c r="D44" s="457"/>
      <c r="E44" s="458">
        <f t="shared" ref="E44:F44" si="1">E45</f>
        <v>5726608</v>
      </c>
      <c r="F44" s="458">
        <f t="shared" si="1"/>
        <v>972946</v>
      </c>
    </row>
    <row r="45" spans="1:6" x14ac:dyDescent="0.25">
      <c r="A45" s="459"/>
      <c r="B45" s="459"/>
      <c r="C45" s="459">
        <v>85111</v>
      </c>
      <c r="D45" s="460"/>
      <c r="E45" s="461">
        <f>E46+E51</f>
        <v>5726608</v>
      </c>
      <c r="F45" s="461">
        <f>F46+F51</f>
        <v>972946</v>
      </c>
    </row>
    <row r="46" spans="1:6" x14ac:dyDescent="0.25">
      <c r="A46" s="467"/>
      <c r="B46" s="467"/>
      <c r="C46" s="467"/>
      <c r="D46" s="462">
        <v>6300</v>
      </c>
      <c r="E46" s="463">
        <f>SUM(E47:E50)</f>
        <v>580000</v>
      </c>
      <c r="F46" s="463">
        <v>100000</v>
      </c>
    </row>
    <row r="47" spans="1:6" ht="44.25" customHeight="1" x14ac:dyDescent="0.25">
      <c r="A47" s="959" t="s">
        <v>0</v>
      </c>
      <c r="B47" s="960"/>
      <c r="C47" s="961"/>
      <c r="D47" s="468" t="s">
        <v>342</v>
      </c>
      <c r="E47" s="469">
        <v>100000</v>
      </c>
      <c r="F47" s="469">
        <v>100000</v>
      </c>
    </row>
    <row r="48" spans="1:6" ht="44.25" customHeight="1" x14ac:dyDescent="0.25">
      <c r="A48" s="940"/>
      <c r="B48" s="941"/>
      <c r="C48" s="942"/>
      <c r="D48" s="468" t="s">
        <v>343</v>
      </c>
      <c r="E48" s="470">
        <v>300000</v>
      </c>
      <c r="F48" s="470">
        <v>0</v>
      </c>
    </row>
    <row r="49" spans="1:6" ht="44.25" customHeight="1" x14ac:dyDescent="0.25">
      <c r="A49" s="940"/>
      <c r="B49" s="941"/>
      <c r="C49" s="942"/>
      <c r="D49" s="468" t="s">
        <v>344</v>
      </c>
      <c r="E49" s="470">
        <v>120000</v>
      </c>
      <c r="F49" s="470">
        <v>0</v>
      </c>
    </row>
    <row r="50" spans="1:6" ht="44.25" customHeight="1" x14ac:dyDescent="0.25">
      <c r="A50" s="940"/>
      <c r="B50" s="941"/>
      <c r="C50" s="942"/>
      <c r="D50" s="468" t="s">
        <v>345</v>
      </c>
      <c r="E50" s="470">
        <v>60000</v>
      </c>
      <c r="F50" s="470">
        <v>0</v>
      </c>
    </row>
    <row r="51" spans="1:6" x14ac:dyDescent="0.25">
      <c r="A51" s="471"/>
      <c r="B51" s="471"/>
      <c r="C51" s="471"/>
      <c r="D51" s="462">
        <v>6430</v>
      </c>
      <c r="E51" s="472">
        <v>5146608</v>
      </c>
      <c r="F51" s="472">
        <v>872946</v>
      </c>
    </row>
    <row r="52" spans="1:6" ht="60.75" customHeight="1" x14ac:dyDescent="0.25">
      <c r="A52" s="943" t="s">
        <v>0</v>
      </c>
      <c r="B52" s="943"/>
      <c r="C52" s="943"/>
      <c r="D52" s="468" t="s">
        <v>346</v>
      </c>
      <c r="E52" s="412">
        <v>5146608</v>
      </c>
      <c r="F52" s="412">
        <v>872946</v>
      </c>
    </row>
    <row r="53" spans="1:6" x14ac:dyDescent="0.25">
      <c r="D53" s="561"/>
    </row>
    <row r="54" spans="1:6" x14ac:dyDescent="0.25">
      <c r="D54" s="562"/>
    </row>
    <row r="55" spans="1:6" x14ac:dyDescent="0.25">
      <c r="D55" s="562"/>
    </row>
  </sheetData>
  <mergeCells count="26">
    <mergeCell ref="A20:C20"/>
    <mergeCell ref="A7:C7"/>
    <mergeCell ref="A9:C9"/>
    <mergeCell ref="A47:C47"/>
    <mergeCell ref="A1:F1"/>
    <mergeCell ref="A6:C6"/>
    <mergeCell ref="A13:C13"/>
    <mergeCell ref="A14:C14"/>
    <mergeCell ref="A18:C18"/>
    <mergeCell ref="A10:C10"/>
    <mergeCell ref="A12:C12"/>
    <mergeCell ref="A23:C23"/>
    <mergeCell ref="A29:C29"/>
    <mergeCell ref="A24:C24"/>
    <mergeCell ref="A25:C25"/>
    <mergeCell ref="A43:C43"/>
    <mergeCell ref="A48:C48"/>
    <mergeCell ref="A49:C49"/>
    <mergeCell ref="A50:C50"/>
    <mergeCell ref="A52:C52"/>
    <mergeCell ref="A21:C21"/>
    <mergeCell ref="A32:C32"/>
    <mergeCell ref="A36:C36"/>
    <mergeCell ref="A37:C37"/>
    <mergeCell ref="A38:C38"/>
    <mergeCell ref="A39:C39"/>
  </mergeCells>
  <phoneticPr fontId="14" type="noConversion"/>
  <pageMargins left="0.7" right="0.7" top="0.75" bottom="0.75" header="0.3" footer="0.3"/>
  <pageSetup paperSize="9" scale="66" orientation="portrait" r:id="rId1"/>
  <rowBreaks count="1" manualBreakCount="1"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inwestycje drogowe</vt:lpstr>
      <vt:lpstr>pozostałe inwestycje i dotacje</vt:lpstr>
      <vt:lpstr>Dotacje otrzymane w 2023 r.</vt:lpstr>
      <vt:lpstr>'Dotacje otrzymane w 2023 r.'!Obszar_wydruku</vt:lpstr>
      <vt:lpstr>'inwestycje drogowe'!Obszar_wydruku</vt:lpstr>
      <vt:lpstr>'pozostałe inwestycje i dotacje'!Obszar_wydruku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Zygmanowska</dc:creator>
  <cp:lastModifiedBy>Krzysztof Pacholak</cp:lastModifiedBy>
  <cp:lastPrinted>2024-06-11T07:06:37Z</cp:lastPrinted>
  <dcterms:created xsi:type="dcterms:W3CDTF">2015-06-05T18:19:34Z</dcterms:created>
  <dcterms:modified xsi:type="dcterms:W3CDTF">2024-06-18T07:39:19Z</dcterms:modified>
</cp:coreProperties>
</file>